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ink/ink1.xml" ContentType="application/inkml+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6.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7.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8.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drawings/drawing9.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10.xml" ContentType="application/vnd.openxmlformats-officedocument.drawing+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drawings/drawing11.xml" ContentType="application/vnd.openxmlformats-officedocument.drawing+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drawings/drawing12.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13.xml" ContentType="application/vnd.openxmlformats-officedocument.drawing+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drawings/drawing14.xml" ContentType="application/vnd.openxmlformats-officedocument.drawing+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drawings/drawing15.xml" ContentType="application/vnd.openxmlformats-officedocument.drawing+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drawings/drawing16.xml" ContentType="application/vnd.openxmlformats-officedocument.drawing+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drawings/drawing1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taxespresso.sharepoint.com/sites/FileShare/Shared Documents/Templates/Workpaper Templates/2025/"/>
    </mc:Choice>
  </mc:AlternateContent>
  <xr:revisionPtr revIDLastSave="1216" documentId="8_{DC89E028-0E0F-49C1-B587-ED657DF8FA62}" xr6:coauthVersionLast="47" xr6:coauthVersionMax="47" xr10:uidLastSave="{95794AA0-12E9-4B3E-A652-D0EA57D4DEE8}"/>
  <workbookProtection workbookAlgorithmName="SHA-512" workbookHashValue="1ntbvK1jHMTN1+0gNGHXwecOKMhJM9GB8zltvTkAJT+O1EWAH1avn5ZpIHmN2yFfdEeVFSsgSeWj6+k8rEA1fA==" workbookSaltValue="5J90lHC9vw2LGKJxPGAVdA==" workbookSpinCount="100000" lockStructure="1"/>
  <bookViews>
    <workbookView xWindow="-120" yWindow="-120" windowWidth="38640" windowHeight="15720" activeTab="3" xr2:uid="{4877F4D0-13D4-439D-82B5-44A17E0A567D}"/>
  </bookViews>
  <sheets>
    <sheet name="Welcome!" sheetId="33" r:id="rId1"/>
    <sheet name="Instructions" sheetId="32" r:id="rId2"/>
    <sheet name="Client Setup" sheetId="16" r:id="rId3"/>
    <sheet name="Sole Trader Business Summary" sheetId="1" r:id="rId4"/>
    <sheet name="July" sheetId="18" r:id="rId5"/>
    <sheet name="August" sheetId="20" r:id="rId6"/>
    <sheet name="September" sheetId="21" r:id="rId7"/>
    <sheet name="October" sheetId="22" r:id="rId8"/>
    <sheet name="November" sheetId="23" r:id="rId9"/>
    <sheet name="December" sheetId="24" r:id="rId10"/>
    <sheet name="January" sheetId="25" r:id="rId11"/>
    <sheet name="February" sheetId="26" r:id="rId12"/>
    <sheet name="March" sheetId="27" r:id="rId13"/>
    <sheet name="April" sheetId="28" r:id="rId14"/>
    <sheet name="May" sheetId="29" r:id="rId15"/>
    <sheet name="June" sheetId="30" r:id="rId16"/>
    <sheet name="Tax rates &amp; key data" sheetId="3" r:id="rId17"/>
  </sheets>
  <definedNames>
    <definedName name="_xlnm.Print_Area" localSheetId="3">'Sole Trader Business Summary'!$A$1:$F$51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1" i="1" l="1"/>
  <c r="A20" i="1"/>
  <c r="A19" i="1"/>
  <c r="F19" i="1" s="1"/>
  <c r="T17" i="18"/>
  <c r="B5" i="1"/>
  <c r="B4" i="1"/>
  <c r="B5" i="20" s="1"/>
  <c r="B3" i="1"/>
  <c r="B4" i="30" s="1"/>
  <c r="B2" i="1"/>
  <c r="B3" i="28" s="1"/>
  <c r="N45" i="30"/>
  <c r="O45" i="30" s="1"/>
  <c r="F45" i="30"/>
  <c r="G45" i="30" s="1"/>
  <c r="N44" i="30"/>
  <c r="O44" i="30" s="1"/>
  <c r="F44" i="30"/>
  <c r="G44" i="30" s="1"/>
  <c r="N43" i="30"/>
  <c r="O43" i="30" s="1"/>
  <c r="F43" i="30"/>
  <c r="G43" i="30" s="1"/>
  <c r="N42" i="30"/>
  <c r="O42" i="30" s="1"/>
  <c r="F42" i="30"/>
  <c r="G42" i="30" s="1"/>
  <c r="N41" i="30"/>
  <c r="O41" i="30" s="1"/>
  <c r="F41" i="30"/>
  <c r="G41" i="30" s="1"/>
  <c r="N40" i="30"/>
  <c r="O40" i="30" s="1"/>
  <c r="F40" i="30"/>
  <c r="G40" i="30" s="1"/>
  <c r="N39" i="30"/>
  <c r="O39" i="30" s="1"/>
  <c r="F39" i="30"/>
  <c r="G39" i="30" s="1"/>
  <c r="N38" i="30"/>
  <c r="O38" i="30" s="1"/>
  <c r="F38" i="30"/>
  <c r="G38" i="30" s="1"/>
  <c r="N37" i="30"/>
  <c r="O37" i="30" s="1"/>
  <c r="F37" i="30"/>
  <c r="G37" i="30" s="1"/>
  <c r="N36" i="30"/>
  <c r="O36" i="30" s="1"/>
  <c r="F36" i="30"/>
  <c r="G36" i="30" s="1"/>
  <c r="N35" i="30"/>
  <c r="O35" i="30" s="1"/>
  <c r="F35" i="30"/>
  <c r="G35" i="30" s="1"/>
  <c r="N34" i="30"/>
  <c r="O34" i="30" s="1"/>
  <c r="F34" i="30"/>
  <c r="G34" i="30" s="1"/>
  <c r="N33" i="30"/>
  <c r="O33" i="30" s="1"/>
  <c r="F33" i="30"/>
  <c r="G33" i="30" s="1"/>
  <c r="N32" i="30"/>
  <c r="O32" i="30" s="1"/>
  <c r="F32" i="30"/>
  <c r="G32" i="30" s="1"/>
  <c r="N31" i="30"/>
  <c r="O31" i="30" s="1"/>
  <c r="F31" i="30"/>
  <c r="G31" i="30" s="1"/>
  <c r="N30" i="30"/>
  <c r="O30" i="30" s="1"/>
  <c r="F30" i="30"/>
  <c r="G30" i="30" s="1"/>
  <c r="N29" i="30"/>
  <c r="O29" i="30" s="1"/>
  <c r="F29" i="30"/>
  <c r="G29" i="30" s="1"/>
  <c r="N28" i="30"/>
  <c r="O28" i="30" s="1"/>
  <c r="F28" i="30"/>
  <c r="N27" i="30"/>
  <c r="O27" i="30" s="1"/>
  <c r="F27" i="30"/>
  <c r="G27" i="30" s="1"/>
  <c r="N26" i="30"/>
  <c r="O26" i="30" s="1"/>
  <c r="F26" i="30"/>
  <c r="G26" i="30" s="1"/>
  <c r="N25" i="30"/>
  <c r="O25" i="30" s="1"/>
  <c r="F25" i="30"/>
  <c r="G25" i="30" s="1"/>
  <c r="S24" i="30"/>
  <c r="N24" i="30"/>
  <c r="O24" i="30" s="1"/>
  <c r="F24" i="30"/>
  <c r="G24" i="30" s="1"/>
  <c r="S23" i="30"/>
  <c r="N23" i="30"/>
  <c r="O23" i="30" s="1"/>
  <c r="F23" i="30"/>
  <c r="G23" i="30" s="1"/>
  <c r="N22" i="30"/>
  <c r="O22" i="30" s="1"/>
  <c r="F22" i="30"/>
  <c r="G22" i="30" s="1"/>
  <c r="N21" i="30"/>
  <c r="O21" i="30" s="1"/>
  <c r="F21" i="30"/>
  <c r="G21" i="30" s="1"/>
  <c r="V20" i="30"/>
  <c r="W20" i="30" s="1"/>
  <c r="T20" i="30"/>
  <c r="N20" i="30"/>
  <c r="O20" i="30" s="1"/>
  <c r="F20" i="30"/>
  <c r="G20" i="30" s="1"/>
  <c r="V19" i="30"/>
  <c r="W19" i="30" s="1"/>
  <c r="T19" i="30"/>
  <c r="N19" i="30"/>
  <c r="O19" i="30" s="1"/>
  <c r="G19" i="30"/>
  <c r="F19" i="30"/>
  <c r="V18" i="30"/>
  <c r="W18" i="30" s="1"/>
  <c r="T18" i="30"/>
  <c r="N18" i="30"/>
  <c r="O18" i="30" s="1"/>
  <c r="F18" i="30"/>
  <c r="G18" i="30" s="1"/>
  <c r="V17" i="30"/>
  <c r="W17" i="30" s="1"/>
  <c r="T17" i="30"/>
  <c r="N17" i="30"/>
  <c r="O17" i="30" s="1"/>
  <c r="F17" i="30"/>
  <c r="G17" i="30" s="1"/>
  <c r="V16" i="30"/>
  <c r="W16" i="30" s="1"/>
  <c r="T16" i="30"/>
  <c r="N16" i="30"/>
  <c r="O16" i="30" s="1"/>
  <c r="F16" i="30"/>
  <c r="G16" i="30" s="1"/>
  <c r="L13" i="30"/>
  <c r="D13" i="30"/>
  <c r="B3" i="30"/>
  <c r="N45" i="29"/>
  <c r="O45" i="29" s="1"/>
  <c r="F45" i="29"/>
  <c r="G45" i="29" s="1"/>
  <c r="N44" i="29"/>
  <c r="O44" i="29" s="1"/>
  <c r="F44" i="29"/>
  <c r="G44" i="29" s="1"/>
  <c r="N43" i="29"/>
  <c r="O43" i="29" s="1"/>
  <c r="F43" i="29"/>
  <c r="G43" i="29" s="1"/>
  <c r="N42" i="29"/>
  <c r="O42" i="29" s="1"/>
  <c r="F42" i="29"/>
  <c r="G42" i="29" s="1"/>
  <c r="N41" i="29"/>
  <c r="O41" i="29" s="1"/>
  <c r="F41" i="29"/>
  <c r="G41" i="29" s="1"/>
  <c r="N40" i="29"/>
  <c r="O40" i="29" s="1"/>
  <c r="F40" i="29"/>
  <c r="G40" i="29" s="1"/>
  <c r="N39" i="29"/>
  <c r="O39" i="29" s="1"/>
  <c r="F39" i="29"/>
  <c r="G39" i="29" s="1"/>
  <c r="N38" i="29"/>
  <c r="O38" i="29" s="1"/>
  <c r="F38" i="29"/>
  <c r="G38" i="29" s="1"/>
  <c r="N37" i="29"/>
  <c r="O37" i="29" s="1"/>
  <c r="F37" i="29"/>
  <c r="G37" i="29" s="1"/>
  <c r="N36" i="29"/>
  <c r="O36" i="29" s="1"/>
  <c r="F36" i="29"/>
  <c r="G36" i="29" s="1"/>
  <c r="N35" i="29"/>
  <c r="O35" i="29" s="1"/>
  <c r="F35" i="29"/>
  <c r="G35" i="29" s="1"/>
  <c r="N34" i="29"/>
  <c r="O34" i="29" s="1"/>
  <c r="F34" i="29"/>
  <c r="G34" i="29" s="1"/>
  <c r="N33" i="29"/>
  <c r="O33" i="29" s="1"/>
  <c r="F33" i="29"/>
  <c r="G33" i="29" s="1"/>
  <c r="N32" i="29"/>
  <c r="O32" i="29" s="1"/>
  <c r="F32" i="29"/>
  <c r="G32" i="29" s="1"/>
  <c r="N31" i="29"/>
  <c r="O31" i="29" s="1"/>
  <c r="F31" i="29"/>
  <c r="G31" i="29" s="1"/>
  <c r="N30" i="29"/>
  <c r="O30" i="29" s="1"/>
  <c r="F30" i="29"/>
  <c r="G30" i="29" s="1"/>
  <c r="N29" i="29"/>
  <c r="O29" i="29" s="1"/>
  <c r="F29" i="29"/>
  <c r="G29" i="29" s="1"/>
  <c r="N28" i="29"/>
  <c r="O28" i="29" s="1"/>
  <c r="F28" i="29"/>
  <c r="N27" i="29"/>
  <c r="O27" i="29" s="1"/>
  <c r="F27" i="29"/>
  <c r="G27" i="29" s="1"/>
  <c r="N26" i="29"/>
  <c r="O26" i="29" s="1"/>
  <c r="F26" i="29"/>
  <c r="G26" i="29" s="1"/>
  <c r="N25" i="29"/>
  <c r="O25" i="29" s="1"/>
  <c r="F25" i="29"/>
  <c r="G25" i="29" s="1"/>
  <c r="S24" i="29"/>
  <c r="N24" i="29"/>
  <c r="O24" i="29" s="1"/>
  <c r="F24" i="29"/>
  <c r="G24" i="29" s="1"/>
  <c r="S23" i="29"/>
  <c r="N23" i="29"/>
  <c r="O23" i="29" s="1"/>
  <c r="F23" i="29"/>
  <c r="G23" i="29" s="1"/>
  <c r="N22" i="29"/>
  <c r="O22" i="29" s="1"/>
  <c r="F22" i="29"/>
  <c r="G22" i="29" s="1"/>
  <c r="N21" i="29"/>
  <c r="O21" i="29" s="1"/>
  <c r="F21" i="29"/>
  <c r="G21" i="29" s="1"/>
  <c r="V20" i="29"/>
  <c r="W20" i="29" s="1"/>
  <c r="T20" i="29"/>
  <c r="N20" i="29"/>
  <c r="O20" i="29" s="1"/>
  <c r="F20" i="29"/>
  <c r="G20" i="29" s="1"/>
  <c r="V19" i="29"/>
  <c r="W19" i="29" s="1"/>
  <c r="T19" i="29"/>
  <c r="N19" i="29"/>
  <c r="O19" i="29" s="1"/>
  <c r="F19" i="29"/>
  <c r="G19" i="29" s="1"/>
  <c r="V18" i="29"/>
  <c r="W18" i="29" s="1"/>
  <c r="T18" i="29"/>
  <c r="N18" i="29"/>
  <c r="O18" i="29" s="1"/>
  <c r="F18" i="29"/>
  <c r="G18" i="29" s="1"/>
  <c r="V17" i="29"/>
  <c r="W17" i="29" s="1"/>
  <c r="T17" i="29"/>
  <c r="N17" i="29"/>
  <c r="O17" i="29" s="1"/>
  <c r="F17" i="29"/>
  <c r="G17" i="29" s="1"/>
  <c r="V16" i="29"/>
  <c r="W16" i="29" s="1"/>
  <c r="T16" i="29"/>
  <c r="N16" i="29"/>
  <c r="O16" i="29" s="1"/>
  <c r="F16" i="29"/>
  <c r="L13" i="29"/>
  <c r="D13" i="29"/>
  <c r="B4" i="29"/>
  <c r="B3" i="29"/>
  <c r="N45" i="28"/>
  <c r="O45" i="28" s="1"/>
  <c r="F45" i="28"/>
  <c r="G45" i="28" s="1"/>
  <c r="N44" i="28"/>
  <c r="O44" i="28" s="1"/>
  <c r="F44" i="28"/>
  <c r="G44" i="28" s="1"/>
  <c r="N43" i="28"/>
  <c r="O43" i="28" s="1"/>
  <c r="F43" i="28"/>
  <c r="G43" i="28" s="1"/>
  <c r="N42" i="28"/>
  <c r="O42" i="28" s="1"/>
  <c r="F42" i="28"/>
  <c r="G42" i="28" s="1"/>
  <c r="N41" i="28"/>
  <c r="O41" i="28" s="1"/>
  <c r="F41" i="28"/>
  <c r="G41" i="28" s="1"/>
  <c r="N40" i="28"/>
  <c r="O40" i="28" s="1"/>
  <c r="F40" i="28"/>
  <c r="G40" i="28" s="1"/>
  <c r="N39" i="28"/>
  <c r="O39" i="28" s="1"/>
  <c r="F39" i="28"/>
  <c r="G39" i="28" s="1"/>
  <c r="N38" i="28"/>
  <c r="O38" i="28" s="1"/>
  <c r="F38" i="28"/>
  <c r="G38" i="28" s="1"/>
  <c r="N37" i="28"/>
  <c r="O37" i="28" s="1"/>
  <c r="F37" i="28"/>
  <c r="G37" i="28" s="1"/>
  <c r="N36" i="28"/>
  <c r="O36" i="28" s="1"/>
  <c r="G36" i="28"/>
  <c r="F36" i="28"/>
  <c r="N35" i="28"/>
  <c r="O35" i="28" s="1"/>
  <c r="F35" i="28"/>
  <c r="G35" i="28" s="1"/>
  <c r="N34" i="28"/>
  <c r="O34" i="28" s="1"/>
  <c r="F34" i="28"/>
  <c r="G34" i="28" s="1"/>
  <c r="N33" i="28"/>
  <c r="O33" i="28" s="1"/>
  <c r="F33" i="28"/>
  <c r="G33" i="28" s="1"/>
  <c r="N32" i="28"/>
  <c r="O32" i="28" s="1"/>
  <c r="F32" i="28"/>
  <c r="G32" i="28" s="1"/>
  <c r="N31" i="28"/>
  <c r="O31" i="28" s="1"/>
  <c r="F31" i="28"/>
  <c r="G31" i="28" s="1"/>
  <c r="N30" i="28"/>
  <c r="O30" i="28" s="1"/>
  <c r="F30" i="28"/>
  <c r="G30" i="28" s="1"/>
  <c r="N29" i="28"/>
  <c r="O29" i="28" s="1"/>
  <c r="F29" i="28"/>
  <c r="G29" i="28" s="1"/>
  <c r="N28" i="28"/>
  <c r="O28" i="28" s="1"/>
  <c r="F28" i="28"/>
  <c r="N27" i="28"/>
  <c r="O27" i="28" s="1"/>
  <c r="F27" i="28"/>
  <c r="G27" i="28" s="1"/>
  <c r="N26" i="28"/>
  <c r="O26" i="28" s="1"/>
  <c r="F26" i="28"/>
  <c r="G26" i="28" s="1"/>
  <c r="N25" i="28"/>
  <c r="O25" i="28" s="1"/>
  <c r="F25" i="28"/>
  <c r="G25" i="28" s="1"/>
  <c r="S24" i="28"/>
  <c r="N24" i="28"/>
  <c r="O24" i="28" s="1"/>
  <c r="F24" i="28"/>
  <c r="G24" i="28" s="1"/>
  <c r="S23" i="28"/>
  <c r="N23" i="28"/>
  <c r="O23" i="28" s="1"/>
  <c r="F23" i="28"/>
  <c r="G23" i="28" s="1"/>
  <c r="N22" i="28"/>
  <c r="O22" i="28" s="1"/>
  <c r="F22" i="28"/>
  <c r="G22" i="28" s="1"/>
  <c r="N21" i="28"/>
  <c r="O21" i="28" s="1"/>
  <c r="F21" i="28"/>
  <c r="G21" i="28" s="1"/>
  <c r="V20" i="28"/>
  <c r="W20" i="28" s="1"/>
  <c r="T20" i="28"/>
  <c r="N20" i="28"/>
  <c r="O20" i="28" s="1"/>
  <c r="F20" i="28"/>
  <c r="G20" i="28" s="1"/>
  <c r="V19" i="28"/>
  <c r="W19" i="28" s="1"/>
  <c r="T19" i="28"/>
  <c r="N19" i="28"/>
  <c r="O19" i="28" s="1"/>
  <c r="F19" i="28"/>
  <c r="G19" i="28" s="1"/>
  <c r="V18" i="28"/>
  <c r="W18" i="28" s="1"/>
  <c r="T18" i="28"/>
  <c r="N18" i="28"/>
  <c r="O18" i="28" s="1"/>
  <c r="F18" i="28"/>
  <c r="G18" i="28" s="1"/>
  <c r="V17" i="28"/>
  <c r="W17" i="28" s="1"/>
  <c r="T17" i="28"/>
  <c r="N17" i="28"/>
  <c r="O17" i="28" s="1"/>
  <c r="F17" i="28"/>
  <c r="G17" i="28" s="1"/>
  <c r="V16" i="28"/>
  <c r="W16" i="28" s="1"/>
  <c r="T16" i="28"/>
  <c r="N16" i="28"/>
  <c r="O16" i="28" s="1"/>
  <c r="F16" i="28"/>
  <c r="L13" i="28"/>
  <c r="D13" i="28"/>
  <c r="B5" i="28"/>
  <c r="N45" i="27"/>
  <c r="O45" i="27" s="1"/>
  <c r="F45" i="27"/>
  <c r="G45" i="27" s="1"/>
  <c r="N44" i="27"/>
  <c r="O44" i="27" s="1"/>
  <c r="F44" i="27"/>
  <c r="G44" i="27" s="1"/>
  <c r="N43" i="27"/>
  <c r="O43" i="27" s="1"/>
  <c r="F43" i="27"/>
  <c r="G43" i="27" s="1"/>
  <c r="N42" i="27"/>
  <c r="O42" i="27" s="1"/>
  <c r="F42" i="27"/>
  <c r="G42" i="27" s="1"/>
  <c r="N41" i="27"/>
  <c r="O41" i="27" s="1"/>
  <c r="F41" i="27"/>
  <c r="G41" i="27" s="1"/>
  <c r="N40" i="27"/>
  <c r="O40" i="27" s="1"/>
  <c r="F40" i="27"/>
  <c r="G40" i="27" s="1"/>
  <c r="N39" i="27"/>
  <c r="O39" i="27" s="1"/>
  <c r="F39" i="27"/>
  <c r="G39" i="27" s="1"/>
  <c r="N38" i="27"/>
  <c r="O38" i="27" s="1"/>
  <c r="F38" i="27"/>
  <c r="G38" i="27" s="1"/>
  <c r="N37" i="27"/>
  <c r="O37" i="27" s="1"/>
  <c r="F37" i="27"/>
  <c r="G37" i="27" s="1"/>
  <c r="N36" i="27"/>
  <c r="O36" i="27" s="1"/>
  <c r="F36" i="27"/>
  <c r="G36" i="27" s="1"/>
  <c r="N35" i="27"/>
  <c r="O35" i="27" s="1"/>
  <c r="F35" i="27"/>
  <c r="G35" i="27" s="1"/>
  <c r="N34" i="27"/>
  <c r="O34" i="27" s="1"/>
  <c r="F34" i="27"/>
  <c r="G34" i="27" s="1"/>
  <c r="N33" i="27"/>
  <c r="O33" i="27" s="1"/>
  <c r="F33" i="27"/>
  <c r="G33" i="27" s="1"/>
  <c r="N32" i="27"/>
  <c r="O32" i="27" s="1"/>
  <c r="F32" i="27"/>
  <c r="G32" i="27" s="1"/>
  <c r="N31" i="27"/>
  <c r="O31" i="27" s="1"/>
  <c r="F31" i="27"/>
  <c r="G31" i="27" s="1"/>
  <c r="N30" i="27"/>
  <c r="O30" i="27" s="1"/>
  <c r="F30" i="27"/>
  <c r="G30" i="27" s="1"/>
  <c r="N29" i="27"/>
  <c r="O29" i="27" s="1"/>
  <c r="F29" i="27"/>
  <c r="G29" i="27" s="1"/>
  <c r="N28" i="27"/>
  <c r="O28" i="27" s="1"/>
  <c r="F28" i="27"/>
  <c r="N27" i="27"/>
  <c r="O27" i="27" s="1"/>
  <c r="F27" i="27"/>
  <c r="G27" i="27" s="1"/>
  <c r="N26" i="27"/>
  <c r="O26" i="27" s="1"/>
  <c r="F26" i="27"/>
  <c r="G26" i="27" s="1"/>
  <c r="N25" i="27"/>
  <c r="O25" i="27" s="1"/>
  <c r="F25" i="27"/>
  <c r="G25" i="27" s="1"/>
  <c r="S24" i="27"/>
  <c r="N24" i="27"/>
  <c r="O24" i="27" s="1"/>
  <c r="F24" i="27"/>
  <c r="G24" i="27" s="1"/>
  <c r="S23" i="27"/>
  <c r="N23" i="27"/>
  <c r="O23" i="27" s="1"/>
  <c r="F23" i="27"/>
  <c r="G23" i="27" s="1"/>
  <c r="N22" i="27"/>
  <c r="O22" i="27" s="1"/>
  <c r="F22" i="27"/>
  <c r="G22" i="27" s="1"/>
  <c r="N21" i="27"/>
  <c r="O21" i="27" s="1"/>
  <c r="F21" i="27"/>
  <c r="G21" i="27" s="1"/>
  <c r="V20" i="27"/>
  <c r="W20" i="27" s="1"/>
  <c r="T20" i="27"/>
  <c r="N20" i="27"/>
  <c r="O20" i="27" s="1"/>
  <c r="F20" i="27"/>
  <c r="G20" i="27" s="1"/>
  <c r="V19" i="27"/>
  <c r="W19" i="27" s="1"/>
  <c r="T19" i="27"/>
  <c r="N19" i="27"/>
  <c r="O19" i="27" s="1"/>
  <c r="F19" i="27"/>
  <c r="G19" i="27" s="1"/>
  <c r="V18" i="27"/>
  <c r="W18" i="27" s="1"/>
  <c r="T18" i="27"/>
  <c r="N18" i="27"/>
  <c r="O18" i="27" s="1"/>
  <c r="F18" i="27"/>
  <c r="G18" i="27" s="1"/>
  <c r="V17" i="27"/>
  <c r="W17" i="27" s="1"/>
  <c r="T17" i="27"/>
  <c r="N17" i="27"/>
  <c r="O17" i="27" s="1"/>
  <c r="F17" i="27"/>
  <c r="G17" i="27" s="1"/>
  <c r="V16" i="27"/>
  <c r="W16" i="27" s="1"/>
  <c r="T16" i="27"/>
  <c r="N16" i="27"/>
  <c r="O16" i="27" s="1"/>
  <c r="F16" i="27"/>
  <c r="L13" i="27"/>
  <c r="D13" i="27"/>
  <c r="N45" i="26"/>
  <c r="O45" i="26" s="1"/>
  <c r="F45" i="26"/>
  <c r="G45" i="26" s="1"/>
  <c r="N44" i="26"/>
  <c r="O44" i="26" s="1"/>
  <c r="F44" i="26"/>
  <c r="G44" i="26" s="1"/>
  <c r="N43" i="26"/>
  <c r="O43" i="26" s="1"/>
  <c r="F43" i="26"/>
  <c r="G43" i="26" s="1"/>
  <c r="N42" i="26"/>
  <c r="O42" i="26" s="1"/>
  <c r="F42" i="26"/>
  <c r="G42" i="26" s="1"/>
  <c r="N41" i="26"/>
  <c r="O41" i="26" s="1"/>
  <c r="F41" i="26"/>
  <c r="G41" i="26" s="1"/>
  <c r="N40" i="26"/>
  <c r="O40" i="26" s="1"/>
  <c r="F40" i="26"/>
  <c r="G40" i="26" s="1"/>
  <c r="N39" i="26"/>
  <c r="O39" i="26" s="1"/>
  <c r="F39" i="26"/>
  <c r="G39" i="26" s="1"/>
  <c r="N38" i="26"/>
  <c r="O38" i="26" s="1"/>
  <c r="F38" i="26"/>
  <c r="G38" i="26" s="1"/>
  <c r="N37" i="26"/>
  <c r="O37" i="26" s="1"/>
  <c r="F37" i="26"/>
  <c r="G37" i="26" s="1"/>
  <c r="N36" i="26"/>
  <c r="O36" i="26" s="1"/>
  <c r="F36" i="26"/>
  <c r="G36" i="26" s="1"/>
  <c r="N35" i="26"/>
  <c r="O35" i="26" s="1"/>
  <c r="F35" i="26"/>
  <c r="G35" i="26" s="1"/>
  <c r="N34" i="26"/>
  <c r="O34" i="26" s="1"/>
  <c r="F34" i="26"/>
  <c r="G34" i="26" s="1"/>
  <c r="N33" i="26"/>
  <c r="O33" i="26" s="1"/>
  <c r="F33" i="26"/>
  <c r="G33" i="26" s="1"/>
  <c r="N32" i="26"/>
  <c r="O32" i="26" s="1"/>
  <c r="F32" i="26"/>
  <c r="G32" i="26" s="1"/>
  <c r="N31" i="26"/>
  <c r="O31" i="26" s="1"/>
  <c r="F31" i="26"/>
  <c r="G31" i="26" s="1"/>
  <c r="N30" i="26"/>
  <c r="O30" i="26" s="1"/>
  <c r="F30" i="26"/>
  <c r="G30" i="26" s="1"/>
  <c r="N29" i="26"/>
  <c r="O29" i="26" s="1"/>
  <c r="F29" i="26"/>
  <c r="G29" i="26" s="1"/>
  <c r="N28" i="26"/>
  <c r="O28" i="26" s="1"/>
  <c r="F28" i="26"/>
  <c r="N27" i="26"/>
  <c r="O27" i="26" s="1"/>
  <c r="F27" i="26"/>
  <c r="G27" i="26" s="1"/>
  <c r="N26" i="26"/>
  <c r="O26" i="26" s="1"/>
  <c r="F26" i="26"/>
  <c r="G26" i="26" s="1"/>
  <c r="N25" i="26"/>
  <c r="O25" i="26" s="1"/>
  <c r="F25" i="26"/>
  <c r="G25" i="26" s="1"/>
  <c r="S24" i="26"/>
  <c r="N24" i="26"/>
  <c r="O24" i="26" s="1"/>
  <c r="F24" i="26"/>
  <c r="G24" i="26" s="1"/>
  <c r="S23" i="26"/>
  <c r="N23" i="26"/>
  <c r="O23" i="26" s="1"/>
  <c r="F23" i="26"/>
  <c r="G23" i="26" s="1"/>
  <c r="N22" i="26"/>
  <c r="O22" i="26" s="1"/>
  <c r="F22" i="26"/>
  <c r="G22" i="26" s="1"/>
  <c r="N21" i="26"/>
  <c r="O21" i="26" s="1"/>
  <c r="F21" i="26"/>
  <c r="G21" i="26" s="1"/>
  <c r="V20" i="26"/>
  <c r="W20" i="26" s="1"/>
  <c r="T20" i="26"/>
  <c r="N20" i="26"/>
  <c r="F20" i="26"/>
  <c r="G20" i="26" s="1"/>
  <c r="V19" i="26"/>
  <c r="W19" i="26" s="1"/>
  <c r="T19" i="26"/>
  <c r="N19" i="26"/>
  <c r="O19" i="26" s="1"/>
  <c r="F19" i="26"/>
  <c r="G19" i="26" s="1"/>
  <c r="V18" i="26"/>
  <c r="W18" i="26" s="1"/>
  <c r="T18" i="26"/>
  <c r="N18" i="26"/>
  <c r="O18" i="26" s="1"/>
  <c r="F18" i="26"/>
  <c r="G18" i="26" s="1"/>
  <c r="V17" i="26"/>
  <c r="W17" i="26" s="1"/>
  <c r="T17" i="26"/>
  <c r="N17" i="26"/>
  <c r="O17" i="26" s="1"/>
  <c r="F17" i="26"/>
  <c r="G17" i="26" s="1"/>
  <c r="V16" i="26"/>
  <c r="W16" i="26" s="1"/>
  <c r="T16" i="26"/>
  <c r="N16" i="26"/>
  <c r="O16" i="26" s="1"/>
  <c r="F16" i="26"/>
  <c r="L13" i="26"/>
  <c r="D13" i="26"/>
  <c r="B4" i="26"/>
  <c r="B3" i="26"/>
  <c r="N45" i="25"/>
  <c r="O45" i="25" s="1"/>
  <c r="F45" i="25"/>
  <c r="G45" i="25" s="1"/>
  <c r="N44" i="25"/>
  <c r="O44" i="25" s="1"/>
  <c r="F44" i="25"/>
  <c r="G44" i="25" s="1"/>
  <c r="N43" i="25"/>
  <c r="O43" i="25" s="1"/>
  <c r="F43" i="25"/>
  <c r="G43" i="25" s="1"/>
  <c r="N42" i="25"/>
  <c r="O42" i="25" s="1"/>
  <c r="F42" i="25"/>
  <c r="G42" i="25" s="1"/>
  <c r="N41" i="25"/>
  <c r="O41" i="25" s="1"/>
  <c r="F41" i="25"/>
  <c r="G41" i="25" s="1"/>
  <c r="N40" i="25"/>
  <c r="O40" i="25" s="1"/>
  <c r="F40" i="25"/>
  <c r="G40" i="25" s="1"/>
  <c r="N39" i="25"/>
  <c r="O39" i="25" s="1"/>
  <c r="F39" i="25"/>
  <c r="G39" i="25" s="1"/>
  <c r="N38" i="25"/>
  <c r="O38" i="25" s="1"/>
  <c r="F38" i="25"/>
  <c r="G38" i="25" s="1"/>
  <c r="N37" i="25"/>
  <c r="O37" i="25" s="1"/>
  <c r="F37" i="25"/>
  <c r="G37" i="25" s="1"/>
  <c r="N36" i="25"/>
  <c r="O36" i="25" s="1"/>
  <c r="F36" i="25"/>
  <c r="G36" i="25" s="1"/>
  <c r="N35" i="25"/>
  <c r="O35" i="25" s="1"/>
  <c r="F35" i="25"/>
  <c r="G35" i="25" s="1"/>
  <c r="N34" i="25"/>
  <c r="O34" i="25" s="1"/>
  <c r="F34" i="25"/>
  <c r="G34" i="25" s="1"/>
  <c r="N33" i="25"/>
  <c r="O33" i="25" s="1"/>
  <c r="F33" i="25"/>
  <c r="G33" i="25" s="1"/>
  <c r="N32" i="25"/>
  <c r="O32" i="25" s="1"/>
  <c r="F32" i="25"/>
  <c r="G32" i="25" s="1"/>
  <c r="N31" i="25"/>
  <c r="O31" i="25" s="1"/>
  <c r="F31" i="25"/>
  <c r="G31" i="25" s="1"/>
  <c r="N30" i="25"/>
  <c r="O30" i="25" s="1"/>
  <c r="F30" i="25"/>
  <c r="G30" i="25" s="1"/>
  <c r="N29" i="25"/>
  <c r="O29" i="25" s="1"/>
  <c r="F29" i="25"/>
  <c r="G29" i="25" s="1"/>
  <c r="N28" i="25"/>
  <c r="O28" i="25" s="1"/>
  <c r="F28" i="25"/>
  <c r="N27" i="25"/>
  <c r="O27" i="25" s="1"/>
  <c r="F27" i="25"/>
  <c r="G27" i="25" s="1"/>
  <c r="N26" i="25"/>
  <c r="O26" i="25" s="1"/>
  <c r="F26" i="25"/>
  <c r="G26" i="25" s="1"/>
  <c r="N25" i="25"/>
  <c r="O25" i="25" s="1"/>
  <c r="F25" i="25"/>
  <c r="G25" i="25" s="1"/>
  <c r="S24" i="25"/>
  <c r="N24" i="25"/>
  <c r="O24" i="25" s="1"/>
  <c r="F24" i="25"/>
  <c r="G24" i="25" s="1"/>
  <c r="S23" i="25"/>
  <c r="N23" i="25"/>
  <c r="O23" i="25" s="1"/>
  <c r="F23" i="25"/>
  <c r="G23" i="25" s="1"/>
  <c r="N22" i="25"/>
  <c r="O22" i="25" s="1"/>
  <c r="F22" i="25"/>
  <c r="G22" i="25" s="1"/>
  <c r="N21" i="25"/>
  <c r="O21" i="25" s="1"/>
  <c r="F21" i="25"/>
  <c r="G21" i="25" s="1"/>
  <c r="V20" i="25"/>
  <c r="W20" i="25" s="1"/>
  <c r="T20" i="25"/>
  <c r="N20" i="25"/>
  <c r="O20" i="25" s="1"/>
  <c r="F20" i="25"/>
  <c r="G20" i="25" s="1"/>
  <c r="V19" i="25"/>
  <c r="W19" i="25" s="1"/>
  <c r="T19" i="25"/>
  <c r="N19" i="25"/>
  <c r="O19" i="25" s="1"/>
  <c r="F19" i="25"/>
  <c r="G19" i="25" s="1"/>
  <c r="V18" i="25"/>
  <c r="W18" i="25" s="1"/>
  <c r="T18" i="25"/>
  <c r="N18" i="25"/>
  <c r="O18" i="25" s="1"/>
  <c r="F18" i="25"/>
  <c r="G18" i="25" s="1"/>
  <c r="V17" i="25"/>
  <c r="W17" i="25" s="1"/>
  <c r="T17" i="25"/>
  <c r="N17" i="25"/>
  <c r="O17" i="25" s="1"/>
  <c r="F17" i="25"/>
  <c r="G17" i="25" s="1"/>
  <c r="V16" i="25"/>
  <c r="W16" i="25" s="1"/>
  <c r="T16" i="25"/>
  <c r="N16" i="25"/>
  <c r="O16" i="25" s="1"/>
  <c r="F16" i="25"/>
  <c r="L13" i="25"/>
  <c r="D13" i="25"/>
  <c r="B3" i="25"/>
  <c r="N45" i="24"/>
  <c r="O45" i="24" s="1"/>
  <c r="F45" i="24"/>
  <c r="G45" i="24" s="1"/>
  <c r="N44" i="24"/>
  <c r="O44" i="24" s="1"/>
  <c r="F44" i="24"/>
  <c r="G44" i="24" s="1"/>
  <c r="N43" i="24"/>
  <c r="O43" i="24" s="1"/>
  <c r="F43" i="24"/>
  <c r="G43" i="24" s="1"/>
  <c r="N42" i="24"/>
  <c r="O42" i="24" s="1"/>
  <c r="F42" i="24"/>
  <c r="G42" i="24" s="1"/>
  <c r="N41" i="24"/>
  <c r="O41" i="24" s="1"/>
  <c r="F41" i="24"/>
  <c r="G41" i="24" s="1"/>
  <c r="N40" i="24"/>
  <c r="O40" i="24" s="1"/>
  <c r="F40" i="24"/>
  <c r="G40" i="24" s="1"/>
  <c r="N39" i="24"/>
  <c r="O39" i="24" s="1"/>
  <c r="F39" i="24"/>
  <c r="G39" i="24" s="1"/>
  <c r="N38" i="24"/>
  <c r="O38" i="24" s="1"/>
  <c r="F38" i="24"/>
  <c r="G38" i="24" s="1"/>
  <c r="N37" i="24"/>
  <c r="O37" i="24" s="1"/>
  <c r="F37" i="24"/>
  <c r="G37" i="24" s="1"/>
  <c r="N36" i="24"/>
  <c r="O36" i="24" s="1"/>
  <c r="F36" i="24"/>
  <c r="G36" i="24" s="1"/>
  <c r="N35" i="24"/>
  <c r="O35" i="24" s="1"/>
  <c r="F35" i="24"/>
  <c r="G35" i="24" s="1"/>
  <c r="N34" i="24"/>
  <c r="O34" i="24" s="1"/>
  <c r="F34" i="24"/>
  <c r="G34" i="24" s="1"/>
  <c r="N33" i="24"/>
  <c r="O33" i="24" s="1"/>
  <c r="F33" i="24"/>
  <c r="G33" i="24" s="1"/>
  <c r="N32" i="24"/>
  <c r="O32" i="24" s="1"/>
  <c r="F32" i="24"/>
  <c r="G32" i="24" s="1"/>
  <c r="N31" i="24"/>
  <c r="O31" i="24" s="1"/>
  <c r="F31" i="24"/>
  <c r="G31" i="24" s="1"/>
  <c r="N30" i="24"/>
  <c r="O30" i="24" s="1"/>
  <c r="F30" i="24"/>
  <c r="G30" i="24" s="1"/>
  <c r="N29" i="24"/>
  <c r="O29" i="24" s="1"/>
  <c r="F29" i="24"/>
  <c r="G29" i="24" s="1"/>
  <c r="N28" i="24"/>
  <c r="O28" i="24" s="1"/>
  <c r="F28" i="24"/>
  <c r="N27" i="24"/>
  <c r="O27" i="24" s="1"/>
  <c r="G27" i="24"/>
  <c r="F27" i="24"/>
  <c r="N26" i="24"/>
  <c r="O26" i="24" s="1"/>
  <c r="F26" i="24"/>
  <c r="G26" i="24" s="1"/>
  <c r="N25" i="24"/>
  <c r="O25" i="24" s="1"/>
  <c r="F25" i="24"/>
  <c r="G25" i="24" s="1"/>
  <c r="S24" i="24"/>
  <c r="N24" i="24"/>
  <c r="O24" i="24" s="1"/>
  <c r="F24" i="24"/>
  <c r="G24" i="24" s="1"/>
  <c r="S23" i="24"/>
  <c r="N23" i="24"/>
  <c r="O23" i="24" s="1"/>
  <c r="F23" i="24"/>
  <c r="G23" i="24" s="1"/>
  <c r="N22" i="24"/>
  <c r="O22" i="24" s="1"/>
  <c r="F22" i="24"/>
  <c r="G22" i="24" s="1"/>
  <c r="N21" i="24"/>
  <c r="O21" i="24" s="1"/>
  <c r="F21" i="24"/>
  <c r="G21" i="24" s="1"/>
  <c r="V20" i="24"/>
  <c r="W20" i="24" s="1"/>
  <c r="T20" i="24"/>
  <c r="N20" i="24"/>
  <c r="O20" i="24" s="1"/>
  <c r="F20" i="24"/>
  <c r="G20" i="24" s="1"/>
  <c r="V19" i="24"/>
  <c r="W19" i="24" s="1"/>
  <c r="T19" i="24"/>
  <c r="N19" i="24"/>
  <c r="O19" i="24" s="1"/>
  <c r="F19" i="24"/>
  <c r="G19" i="24" s="1"/>
  <c r="V18" i="24"/>
  <c r="W18" i="24" s="1"/>
  <c r="T18" i="24"/>
  <c r="N18" i="24"/>
  <c r="O18" i="24" s="1"/>
  <c r="F18" i="24"/>
  <c r="G18" i="24" s="1"/>
  <c r="V17" i="24"/>
  <c r="W17" i="24" s="1"/>
  <c r="T17" i="24"/>
  <c r="N17" i="24"/>
  <c r="O17" i="24" s="1"/>
  <c r="F17" i="24"/>
  <c r="G17" i="24" s="1"/>
  <c r="V16" i="24"/>
  <c r="W16" i="24" s="1"/>
  <c r="T16" i="24"/>
  <c r="N16" i="24"/>
  <c r="O16" i="24" s="1"/>
  <c r="F16" i="24"/>
  <c r="L13" i="24"/>
  <c r="D13" i="24"/>
  <c r="B4" i="24"/>
  <c r="N45" i="23"/>
  <c r="O45" i="23" s="1"/>
  <c r="F45" i="23"/>
  <c r="G45" i="23" s="1"/>
  <c r="N44" i="23"/>
  <c r="O44" i="23" s="1"/>
  <c r="F44" i="23"/>
  <c r="G44" i="23" s="1"/>
  <c r="N43" i="23"/>
  <c r="O43" i="23" s="1"/>
  <c r="F43" i="23"/>
  <c r="G43" i="23" s="1"/>
  <c r="N42" i="23"/>
  <c r="O42" i="23" s="1"/>
  <c r="F42" i="23"/>
  <c r="G42" i="23" s="1"/>
  <c r="N41" i="23"/>
  <c r="O41" i="23" s="1"/>
  <c r="F41" i="23"/>
  <c r="G41" i="23" s="1"/>
  <c r="N40" i="23"/>
  <c r="O40" i="23" s="1"/>
  <c r="F40" i="23"/>
  <c r="G40" i="23" s="1"/>
  <c r="N39" i="23"/>
  <c r="O39" i="23" s="1"/>
  <c r="F39" i="23"/>
  <c r="G39" i="23" s="1"/>
  <c r="N38" i="23"/>
  <c r="O38" i="23" s="1"/>
  <c r="F38" i="23"/>
  <c r="G38" i="23" s="1"/>
  <c r="N37" i="23"/>
  <c r="O37" i="23" s="1"/>
  <c r="F37" i="23"/>
  <c r="G37" i="23" s="1"/>
  <c r="N36" i="23"/>
  <c r="O36" i="23" s="1"/>
  <c r="F36" i="23"/>
  <c r="G36" i="23" s="1"/>
  <c r="N35" i="23"/>
  <c r="O35" i="23" s="1"/>
  <c r="F35" i="23"/>
  <c r="G35" i="23" s="1"/>
  <c r="N34" i="23"/>
  <c r="O34" i="23" s="1"/>
  <c r="F34" i="23"/>
  <c r="G34" i="23" s="1"/>
  <c r="N33" i="23"/>
  <c r="O33" i="23" s="1"/>
  <c r="F33" i="23"/>
  <c r="G33" i="23" s="1"/>
  <c r="N32" i="23"/>
  <c r="O32" i="23" s="1"/>
  <c r="F32" i="23"/>
  <c r="G32" i="23" s="1"/>
  <c r="N31" i="23"/>
  <c r="O31" i="23" s="1"/>
  <c r="F31" i="23"/>
  <c r="G31" i="23" s="1"/>
  <c r="N30" i="23"/>
  <c r="O30" i="23" s="1"/>
  <c r="F30" i="23"/>
  <c r="G30" i="23" s="1"/>
  <c r="N29" i="23"/>
  <c r="O29" i="23" s="1"/>
  <c r="F29" i="23"/>
  <c r="G29" i="23" s="1"/>
  <c r="N28" i="23"/>
  <c r="O28" i="23" s="1"/>
  <c r="F28" i="23"/>
  <c r="N27" i="23"/>
  <c r="O27" i="23" s="1"/>
  <c r="F27" i="23"/>
  <c r="G27" i="23" s="1"/>
  <c r="N26" i="23"/>
  <c r="O26" i="23" s="1"/>
  <c r="F26" i="23"/>
  <c r="G26" i="23" s="1"/>
  <c r="N25" i="23"/>
  <c r="O25" i="23" s="1"/>
  <c r="F25" i="23"/>
  <c r="G25" i="23" s="1"/>
  <c r="S24" i="23"/>
  <c r="N24" i="23"/>
  <c r="O24" i="23" s="1"/>
  <c r="F24" i="23"/>
  <c r="G24" i="23" s="1"/>
  <c r="S23" i="23"/>
  <c r="N23" i="23"/>
  <c r="O23" i="23" s="1"/>
  <c r="F23" i="23"/>
  <c r="G23" i="23" s="1"/>
  <c r="N22" i="23"/>
  <c r="O22" i="23" s="1"/>
  <c r="F22" i="23"/>
  <c r="G22" i="23" s="1"/>
  <c r="N21" i="23"/>
  <c r="O21" i="23" s="1"/>
  <c r="F21" i="23"/>
  <c r="G21" i="23" s="1"/>
  <c r="V20" i="23"/>
  <c r="W20" i="23" s="1"/>
  <c r="T20" i="23"/>
  <c r="N20" i="23"/>
  <c r="O20" i="23" s="1"/>
  <c r="F20" i="23"/>
  <c r="G20" i="23" s="1"/>
  <c r="V19" i="23"/>
  <c r="W19" i="23" s="1"/>
  <c r="T19" i="23"/>
  <c r="N19" i="23"/>
  <c r="O19" i="23" s="1"/>
  <c r="F19" i="23"/>
  <c r="G19" i="23" s="1"/>
  <c r="V18" i="23"/>
  <c r="W18" i="23" s="1"/>
  <c r="T18" i="23"/>
  <c r="N18" i="23"/>
  <c r="O18" i="23" s="1"/>
  <c r="F18" i="23"/>
  <c r="G18" i="23" s="1"/>
  <c r="V17" i="23"/>
  <c r="W17" i="23" s="1"/>
  <c r="T17" i="23"/>
  <c r="N17" i="23"/>
  <c r="O17" i="23" s="1"/>
  <c r="F17" i="23"/>
  <c r="G17" i="23" s="1"/>
  <c r="V16" i="23"/>
  <c r="W16" i="23" s="1"/>
  <c r="T16" i="23"/>
  <c r="N16" i="23"/>
  <c r="O16" i="23" s="1"/>
  <c r="F16" i="23"/>
  <c r="L13" i="23"/>
  <c r="D13" i="23"/>
  <c r="B4" i="23"/>
  <c r="N45" i="22"/>
  <c r="O45" i="22" s="1"/>
  <c r="F45" i="22"/>
  <c r="G45" i="22" s="1"/>
  <c r="N44" i="22"/>
  <c r="O44" i="22" s="1"/>
  <c r="F44" i="22"/>
  <c r="G44" i="22" s="1"/>
  <c r="N43" i="22"/>
  <c r="O43" i="22" s="1"/>
  <c r="F43" i="22"/>
  <c r="G43" i="22" s="1"/>
  <c r="N42" i="22"/>
  <c r="O42" i="22" s="1"/>
  <c r="F42" i="22"/>
  <c r="G42" i="22" s="1"/>
  <c r="N41" i="22"/>
  <c r="O41" i="22" s="1"/>
  <c r="F41" i="22"/>
  <c r="G41" i="22" s="1"/>
  <c r="N40" i="22"/>
  <c r="O40" i="22" s="1"/>
  <c r="F40" i="22"/>
  <c r="G40" i="22" s="1"/>
  <c r="N39" i="22"/>
  <c r="O39" i="22" s="1"/>
  <c r="F39" i="22"/>
  <c r="G39" i="22" s="1"/>
  <c r="N38" i="22"/>
  <c r="O38" i="22" s="1"/>
  <c r="F38" i="22"/>
  <c r="G38" i="22" s="1"/>
  <c r="N37" i="22"/>
  <c r="O37" i="22" s="1"/>
  <c r="F37" i="22"/>
  <c r="G37" i="22" s="1"/>
  <c r="N36" i="22"/>
  <c r="O36" i="22" s="1"/>
  <c r="F36" i="22"/>
  <c r="G36" i="22" s="1"/>
  <c r="N35" i="22"/>
  <c r="O35" i="22" s="1"/>
  <c r="F35" i="22"/>
  <c r="G35" i="22" s="1"/>
  <c r="N34" i="22"/>
  <c r="O34" i="22" s="1"/>
  <c r="F34" i="22"/>
  <c r="G34" i="22" s="1"/>
  <c r="N33" i="22"/>
  <c r="O33" i="22" s="1"/>
  <c r="F33" i="22"/>
  <c r="G33" i="22" s="1"/>
  <c r="N32" i="22"/>
  <c r="O32" i="22" s="1"/>
  <c r="F32" i="22"/>
  <c r="G32" i="22" s="1"/>
  <c r="N31" i="22"/>
  <c r="O31" i="22" s="1"/>
  <c r="F31" i="22"/>
  <c r="G31" i="22" s="1"/>
  <c r="N30" i="22"/>
  <c r="O30" i="22" s="1"/>
  <c r="F30" i="22"/>
  <c r="G30" i="22" s="1"/>
  <c r="N29" i="22"/>
  <c r="O29" i="22" s="1"/>
  <c r="F29" i="22"/>
  <c r="G29" i="22" s="1"/>
  <c r="N28" i="22"/>
  <c r="O28" i="22" s="1"/>
  <c r="F28" i="22"/>
  <c r="N27" i="22"/>
  <c r="O27" i="22" s="1"/>
  <c r="F27" i="22"/>
  <c r="G27" i="22" s="1"/>
  <c r="N26" i="22"/>
  <c r="O26" i="22" s="1"/>
  <c r="F26" i="22"/>
  <c r="G26" i="22" s="1"/>
  <c r="N25" i="22"/>
  <c r="O25" i="22" s="1"/>
  <c r="F25" i="22"/>
  <c r="G25" i="22" s="1"/>
  <c r="S24" i="22"/>
  <c r="N24" i="22"/>
  <c r="O24" i="22" s="1"/>
  <c r="F24" i="22"/>
  <c r="G24" i="22" s="1"/>
  <c r="S23" i="22"/>
  <c r="N23" i="22"/>
  <c r="O23" i="22" s="1"/>
  <c r="F23" i="22"/>
  <c r="G23" i="22" s="1"/>
  <c r="N22" i="22"/>
  <c r="O22" i="22" s="1"/>
  <c r="F22" i="22"/>
  <c r="G22" i="22" s="1"/>
  <c r="N21" i="22"/>
  <c r="O21" i="22" s="1"/>
  <c r="F21" i="22"/>
  <c r="G21" i="22" s="1"/>
  <c r="V20" i="22"/>
  <c r="W20" i="22" s="1"/>
  <c r="T20" i="22"/>
  <c r="N20" i="22"/>
  <c r="O20" i="22" s="1"/>
  <c r="F20" i="22"/>
  <c r="G20" i="22" s="1"/>
  <c r="V19" i="22"/>
  <c r="W19" i="22" s="1"/>
  <c r="T19" i="22"/>
  <c r="N19" i="22"/>
  <c r="O19" i="22" s="1"/>
  <c r="F19" i="22"/>
  <c r="G19" i="22" s="1"/>
  <c r="V18" i="22"/>
  <c r="W18" i="22" s="1"/>
  <c r="T18" i="22"/>
  <c r="N18" i="22"/>
  <c r="O18" i="22" s="1"/>
  <c r="F18" i="22"/>
  <c r="G18" i="22" s="1"/>
  <c r="V17" i="22"/>
  <c r="W17" i="22" s="1"/>
  <c r="T17" i="22"/>
  <c r="N17" i="22"/>
  <c r="O17" i="22" s="1"/>
  <c r="F17" i="22"/>
  <c r="G17" i="22" s="1"/>
  <c r="V16" i="22"/>
  <c r="W16" i="22" s="1"/>
  <c r="T16" i="22"/>
  <c r="N16" i="22"/>
  <c r="O16" i="22" s="1"/>
  <c r="F16" i="22"/>
  <c r="L13" i="22"/>
  <c r="D13" i="22"/>
  <c r="B4" i="22"/>
  <c r="N45" i="21"/>
  <c r="O45" i="21" s="1"/>
  <c r="F45" i="21"/>
  <c r="G45" i="21" s="1"/>
  <c r="N44" i="21"/>
  <c r="O44" i="21" s="1"/>
  <c r="F44" i="21"/>
  <c r="G44" i="21" s="1"/>
  <c r="N43" i="21"/>
  <c r="O43" i="21" s="1"/>
  <c r="F43" i="21"/>
  <c r="G43" i="21" s="1"/>
  <c r="N42" i="21"/>
  <c r="O42" i="21" s="1"/>
  <c r="F42" i="21"/>
  <c r="G42" i="21" s="1"/>
  <c r="N41" i="21"/>
  <c r="O41" i="21" s="1"/>
  <c r="F41" i="21"/>
  <c r="G41" i="21" s="1"/>
  <c r="N40" i="21"/>
  <c r="O40" i="21" s="1"/>
  <c r="F40" i="21"/>
  <c r="G40" i="21" s="1"/>
  <c r="N39" i="21"/>
  <c r="O39" i="21" s="1"/>
  <c r="F39" i="21"/>
  <c r="G39" i="21" s="1"/>
  <c r="N38" i="21"/>
  <c r="O38" i="21" s="1"/>
  <c r="F38" i="21"/>
  <c r="G38" i="21" s="1"/>
  <c r="N37" i="21"/>
  <c r="O37" i="21" s="1"/>
  <c r="F37" i="21"/>
  <c r="G37" i="21" s="1"/>
  <c r="N36" i="21"/>
  <c r="O36" i="21" s="1"/>
  <c r="F36" i="21"/>
  <c r="G36" i="21" s="1"/>
  <c r="N35" i="21"/>
  <c r="O35" i="21" s="1"/>
  <c r="F35" i="21"/>
  <c r="G35" i="21" s="1"/>
  <c r="N34" i="21"/>
  <c r="O34" i="21" s="1"/>
  <c r="F34" i="21"/>
  <c r="G34" i="21" s="1"/>
  <c r="N33" i="21"/>
  <c r="O33" i="21" s="1"/>
  <c r="F33" i="21"/>
  <c r="G33" i="21" s="1"/>
  <c r="N32" i="21"/>
  <c r="O32" i="21" s="1"/>
  <c r="F32" i="21"/>
  <c r="G32" i="21" s="1"/>
  <c r="N31" i="21"/>
  <c r="O31" i="21" s="1"/>
  <c r="F31" i="21"/>
  <c r="G31" i="21" s="1"/>
  <c r="N30" i="21"/>
  <c r="O30" i="21" s="1"/>
  <c r="F30" i="21"/>
  <c r="G30" i="21" s="1"/>
  <c r="N29" i="21"/>
  <c r="O29" i="21" s="1"/>
  <c r="F29" i="21"/>
  <c r="G29" i="21" s="1"/>
  <c r="N28" i="21"/>
  <c r="O28" i="21" s="1"/>
  <c r="F28" i="21"/>
  <c r="N27" i="21"/>
  <c r="O27" i="21" s="1"/>
  <c r="F27" i="21"/>
  <c r="G27" i="21" s="1"/>
  <c r="N26" i="21"/>
  <c r="O26" i="21" s="1"/>
  <c r="F26" i="21"/>
  <c r="G26" i="21" s="1"/>
  <c r="N25" i="21"/>
  <c r="O25" i="21" s="1"/>
  <c r="F25" i="21"/>
  <c r="G25" i="21" s="1"/>
  <c r="S24" i="21"/>
  <c r="N24" i="21"/>
  <c r="O24" i="21" s="1"/>
  <c r="F24" i="21"/>
  <c r="G24" i="21" s="1"/>
  <c r="S23" i="21"/>
  <c r="N23" i="21"/>
  <c r="O23" i="21" s="1"/>
  <c r="F23" i="21"/>
  <c r="G23" i="21" s="1"/>
  <c r="N22" i="21"/>
  <c r="O22" i="21" s="1"/>
  <c r="F22" i="21"/>
  <c r="G22" i="21" s="1"/>
  <c r="N21" i="21"/>
  <c r="O21" i="21" s="1"/>
  <c r="F21" i="21"/>
  <c r="G21" i="21" s="1"/>
  <c r="V20" i="21"/>
  <c r="W20" i="21" s="1"/>
  <c r="T20" i="21"/>
  <c r="N20" i="21"/>
  <c r="O20" i="21" s="1"/>
  <c r="F20" i="21"/>
  <c r="G20" i="21" s="1"/>
  <c r="V19" i="21"/>
  <c r="W19" i="21" s="1"/>
  <c r="T19" i="21"/>
  <c r="N19" i="21"/>
  <c r="O19" i="21" s="1"/>
  <c r="F19" i="21"/>
  <c r="G19" i="21" s="1"/>
  <c r="V18" i="21"/>
  <c r="W18" i="21" s="1"/>
  <c r="T18" i="21"/>
  <c r="N18" i="21"/>
  <c r="O18" i="21" s="1"/>
  <c r="F18" i="21"/>
  <c r="G18" i="21" s="1"/>
  <c r="V17" i="21"/>
  <c r="W17" i="21" s="1"/>
  <c r="T17" i="21"/>
  <c r="N17" i="21"/>
  <c r="O17" i="21" s="1"/>
  <c r="F17" i="21"/>
  <c r="G17" i="21" s="1"/>
  <c r="V16" i="21"/>
  <c r="W16" i="21" s="1"/>
  <c r="T16" i="21"/>
  <c r="N16" i="21"/>
  <c r="O16" i="21" s="1"/>
  <c r="F16" i="21"/>
  <c r="L13" i="21"/>
  <c r="D13" i="21"/>
  <c r="B4" i="21"/>
  <c r="B3" i="21"/>
  <c r="N45" i="20"/>
  <c r="O45" i="20" s="1"/>
  <c r="F45" i="20"/>
  <c r="G45" i="20" s="1"/>
  <c r="N44" i="20"/>
  <c r="O44" i="20" s="1"/>
  <c r="F44" i="20"/>
  <c r="G44" i="20" s="1"/>
  <c r="N43" i="20"/>
  <c r="O43" i="20" s="1"/>
  <c r="F43" i="20"/>
  <c r="G43" i="20" s="1"/>
  <c r="N42" i="20"/>
  <c r="O42" i="20" s="1"/>
  <c r="F42" i="20"/>
  <c r="G42" i="20" s="1"/>
  <c r="N41" i="20"/>
  <c r="O41" i="20" s="1"/>
  <c r="F41" i="20"/>
  <c r="G41" i="20" s="1"/>
  <c r="N40" i="20"/>
  <c r="O40" i="20" s="1"/>
  <c r="F40" i="20"/>
  <c r="G40" i="20" s="1"/>
  <c r="N39" i="20"/>
  <c r="O39" i="20" s="1"/>
  <c r="F39" i="20"/>
  <c r="G39" i="20" s="1"/>
  <c r="N38" i="20"/>
  <c r="O38" i="20" s="1"/>
  <c r="F38" i="20"/>
  <c r="G38" i="20" s="1"/>
  <c r="N37" i="20"/>
  <c r="O37" i="20" s="1"/>
  <c r="F37" i="20"/>
  <c r="G37" i="20" s="1"/>
  <c r="N36" i="20"/>
  <c r="O36" i="20" s="1"/>
  <c r="F36" i="20"/>
  <c r="G36" i="20" s="1"/>
  <c r="N35" i="20"/>
  <c r="O35" i="20" s="1"/>
  <c r="F35" i="20"/>
  <c r="G35" i="20" s="1"/>
  <c r="N34" i="20"/>
  <c r="O34" i="20" s="1"/>
  <c r="F34" i="20"/>
  <c r="G34" i="20" s="1"/>
  <c r="N33" i="20"/>
  <c r="O33" i="20" s="1"/>
  <c r="F33" i="20"/>
  <c r="G33" i="20" s="1"/>
  <c r="N32" i="20"/>
  <c r="O32" i="20" s="1"/>
  <c r="F32" i="20"/>
  <c r="G32" i="20" s="1"/>
  <c r="N31" i="20"/>
  <c r="O31" i="20" s="1"/>
  <c r="F31" i="20"/>
  <c r="G31" i="20" s="1"/>
  <c r="N30" i="20"/>
  <c r="O30" i="20" s="1"/>
  <c r="F30" i="20"/>
  <c r="G30" i="20" s="1"/>
  <c r="N29" i="20"/>
  <c r="O29" i="20" s="1"/>
  <c r="G29" i="20"/>
  <c r="F29" i="20"/>
  <c r="N28" i="20"/>
  <c r="O28" i="20" s="1"/>
  <c r="F28" i="20"/>
  <c r="N27" i="20"/>
  <c r="O27" i="20" s="1"/>
  <c r="F27" i="20"/>
  <c r="G27" i="20" s="1"/>
  <c r="N26" i="20"/>
  <c r="O26" i="20" s="1"/>
  <c r="F26" i="20"/>
  <c r="G26" i="20" s="1"/>
  <c r="N25" i="20"/>
  <c r="O25" i="20" s="1"/>
  <c r="F25" i="20"/>
  <c r="G25" i="20" s="1"/>
  <c r="S24" i="20"/>
  <c r="N24" i="20"/>
  <c r="O24" i="20" s="1"/>
  <c r="F24" i="20"/>
  <c r="G24" i="20" s="1"/>
  <c r="S23" i="20"/>
  <c r="N23" i="20"/>
  <c r="O23" i="20" s="1"/>
  <c r="F23" i="20"/>
  <c r="G23" i="20" s="1"/>
  <c r="N22" i="20"/>
  <c r="O22" i="20" s="1"/>
  <c r="F22" i="20"/>
  <c r="G22" i="20" s="1"/>
  <c r="N21" i="20"/>
  <c r="O21" i="20" s="1"/>
  <c r="F21" i="20"/>
  <c r="G21" i="20" s="1"/>
  <c r="V20" i="20"/>
  <c r="W20" i="20" s="1"/>
  <c r="T20" i="20"/>
  <c r="N20" i="20"/>
  <c r="O20" i="20" s="1"/>
  <c r="F20" i="20"/>
  <c r="G20" i="20" s="1"/>
  <c r="V19" i="20"/>
  <c r="W19" i="20" s="1"/>
  <c r="T19" i="20"/>
  <c r="N19" i="20"/>
  <c r="O19" i="20" s="1"/>
  <c r="F19" i="20"/>
  <c r="G19" i="20" s="1"/>
  <c r="V18" i="20"/>
  <c r="W18" i="20" s="1"/>
  <c r="T18" i="20"/>
  <c r="N18" i="20"/>
  <c r="O18" i="20" s="1"/>
  <c r="F18" i="20"/>
  <c r="G18" i="20" s="1"/>
  <c r="V17" i="20"/>
  <c r="W17" i="20" s="1"/>
  <c r="T17" i="20"/>
  <c r="N17" i="20"/>
  <c r="O17" i="20" s="1"/>
  <c r="F17" i="20"/>
  <c r="G17" i="20" s="1"/>
  <c r="V16" i="20"/>
  <c r="W16" i="20" s="1"/>
  <c r="T16" i="20"/>
  <c r="N16" i="20"/>
  <c r="O16" i="20" s="1"/>
  <c r="F16" i="20"/>
  <c r="L13" i="20"/>
  <c r="D13" i="20"/>
  <c r="B4" i="20"/>
  <c r="B3" i="20"/>
  <c r="B3" i="18"/>
  <c r="B4" i="18"/>
  <c r="N20" i="18"/>
  <c r="N19" i="18"/>
  <c r="A33" i="1"/>
  <c r="D33" i="1" s="1"/>
  <c r="A34" i="1"/>
  <c r="D34" i="1" s="1"/>
  <c r="A35" i="1"/>
  <c r="D35" i="1" s="1"/>
  <c r="A36" i="1"/>
  <c r="F36" i="1" s="1"/>
  <c r="A37" i="1"/>
  <c r="D37" i="1" s="1"/>
  <c r="A38" i="1"/>
  <c r="F38" i="1" s="1"/>
  <c r="A39" i="1"/>
  <c r="A40" i="1"/>
  <c r="F40" i="1" s="1"/>
  <c r="A41" i="1"/>
  <c r="F41" i="1" s="1"/>
  <c r="A32" i="1"/>
  <c r="D32" i="1" s="1"/>
  <c r="D20" i="1"/>
  <c r="A22" i="1"/>
  <c r="D22" i="1" s="1"/>
  <c r="A23" i="1"/>
  <c r="D23" i="1" s="1"/>
  <c r="A24" i="1"/>
  <c r="F24" i="1" s="1"/>
  <c r="A25" i="1"/>
  <c r="F25" i="1" s="1"/>
  <c r="A26" i="1"/>
  <c r="E26" i="1" s="1"/>
  <c r="A27" i="1"/>
  <c r="E27" i="1" s="1"/>
  <c r="A28" i="1"/>
  <c r="E28" i="1" s="1"/>
  <c r="T20" i="18"/>
  <c r="T19" i="18"/>
  <c r="T18" i="18"/>
  <c r="T16" i="18"/>
  <c r="V20" i="18"/>
  <c r="W20" i="18" s="1"/>
  <c r="V19" i="18"/>
  <c r="W19" i="18" s="1"/>
  <c r="V18" i="18"/>
  <c r="W18" i="18" s="1"/>
  <c r="V17" i="18"/>
  <c r="W17" i="18" s="1"/>
  <c r="V16" i="18"/>
  <c r="W16" i="18" s="1"/>
  <c r="S24" i="18"/>
  <c r="S23" i="18"/>
  <c r="N31" i="18"/>
  <c r="O31" i="18" s="1"/>
  <c r="N32" i="18"/>
  <c r="O32" i="18" s="1"/>
  <c r="N33" i="18"/>
  <c r="O33" i="18" s="1"/>
  <c r="N34" i="18"/>
  <c r="O34" i="18" s="1"/>
  <c r="N35" i="18"/>
  <c r="O35" i="18" s="1"/>
  <c r="N36" i="18"/>
  <c r="O36" i="18" s="1"/>
  <c r="N37" i="18"/>
  <c r="O37" i="18" s="1"/>
  <c r="N38" i="18"/>
  <c r="O38" i="18" s="1"/>
  <c r="N39" i="18"/>
  <c r="O39" i="18" s="1"/>
  <c r="N40" i="18"/>
  <c r="O40" i="18" s="1"/>
  <c r="N41" i="18"/>
  <c r="O41" i="18" s="1"/>
  <c r="N42" i="18"/>
  <c r="O42" i="18" s="1"/>
  <c r="N43" i="18"/>
  <c r="O43" i="18" s="1"/>
  <c r="N44" i="18"/>
  <c r="O44" i="18" s="1"/>
  <c r="N45" i="18"/>
  <c r="O45" i="18" s="1"/>
  <c r="F31" i="18"/>
  <c r="G31" i="18" s="1"/>
  <c r="F32" i="18"/>
  <c r="G32" i="18" s="1"/>
  <c r="F33" i="18"/>
  <c r="G33" i="18" s="1"/>
  <c r="F34" i="18"/>
  <c r="G34" i="18" s="1"/>
  <c r="F35" i="18"/>
  <c r="G35" i="18" s="1"/>
  <c r="F36" i="18"/>
  <c r="G36" i="18" s="1"/>
  <c r="F37" i="18"/>
  <c r="G37" i="18" s="1"/>
  <c r="F38" i="18"/>
  <c r="G38" i="18" s="1"/>
  <c r="F39" i="18"/>
  <c r="G39" i="18" s="1"/>
  <c r="F40" i="18"/>
  <c r="G40" i="18" s="1"/>
  <c r="F41" i="18"/>
  <c r="G41" i="18" s="1"/>
  <c r="F42" i="18"/>
  <c r="G42" i="18" s="1"/>
  <c r="F43" i="18"/>
  <c r="G43" i="18" s="1"/>
  <c r="F44" i="18"/>
  <c r="G44" i="18" s="1"/>
  <c r="F45" i="18"/>
  <c r="G45" i="18" s="1"/>
  <c r="N29" i="18"/>
  <c r="O29" i="18" s="1"/>
  <c r="N30" i="18"/>
  <c r="O30" i="18" s="1"/>
  <c r="F29" i="18"/>
  <c r="G29" i="18" s="1"/>
  <c r="F30" i="18"/>
  <c r="G30" i="18" s="1"/>
  <c r="F22" i="18"/>
  <c r="G22" i="18" s="1"/>
  <c r="F23" i="18"/>
  <c r="G23" i="18" s="1"/>
  <c r="F24" i="18"/>
  <c r="G24" i="18" s="1"/>
  <c r="F25" i="18"/>
  <c r="G25" i="18" s="1"/>
  <c r="F26" i="18"/>
  <c r="G26" i="18" s="1"/>
  <c r="F27" i="18"/>
  <c r="G27" i="18" s="1"/>
  <c r="F28" i="18"/>
  <c r="N22" i="18"/>
  <c r="O22" i="18" s="1"/>
  <c r="N23" i="18"/>
  <c r="O23" i="18" s="1"/>
  <c r="N24" i="18"/>
  <c r="O24" i="18" s="1"/>
  <c r="N25" i="18"/>
  <c r="O25" i="18" s="1"/>
  <c r="N26" i="18"/>
  <c r="O26" i="18" s="1"/>
  <c r="N27" i="18"/>
  <c r="O27" i="18" s="1"/>
  <c r="N28" i="18"/>
  <c r="O28" i="18" s="1"/>
  <c r="L13" i="18"/>
  <c r="D13" i="18"/>
  <c r="N21" i="18"/>
  <c r="O21" i="18" s="1"/>
  <c r="O20" i="18"/>
  <c r="N18" i="18"/>
  <c r="O18" i="18" s="1"/>
  <c r="N17" i="18"/>
  <c r="O17" i="18" s="1"/>
  <c r="N16" i="18"/>
  <c r="O16" i="18" s="1"/>
  <c r="F16" i="18"/>
  <c r="E21" i="1" s="1"/>
  <c r="F17" i="18"/>
  <c r="G17" i="18" s="1"/>
  <c r="F18" i="18"/>
  <c r="G18" i="18" s="1"/>
  <c r="F19" i="18"/>
  <c r="G19" i="18" s="1"/>
  <c r="F20" i="18"/>
  <c r="G20" i="18" s="1"/>
  <c r="F21" i="18"/>
  <c r="G21" i="18" s="1"/>
  <c r="D19" i="1" l="1"/>
  <c r="B5" i="25"/>
  <c r="B5" i="30"/>
  <c r="B5" i="24"/>
  <c r="B5" i="29"/>
  <c r="B4" i="28"/>
  <c r="B5" i="23"/>
  <c r="B3" i="22"/>
  <c r="B4" i="27"/>
  <c r="B5" i="27"/>
  <c r="B5" i="22"/>
  <c r="B5" i="18"/>
  <c r="B5" i="21"/>
  <c r="B5" i="26"/>
  <c r="B4" i="25"/>
  <c r="F13" i="29"/>
  <c r="U24" i="25"/>
  <c r="F13" i="20"/>
  <c r="V23" i="30"/>
  <c r="D24" i="1"/>
  <c r="F26" i="1"/>
  <c r="F23" i="1"/>
  <c r="F27" i="1"/>
  <c r="W24" i="24"/>
  <c r="D36" i="1"/>
  <c r="F39" i="1"/>
  <c r="U24" i="22"/>
  <c r="U23" i="25"/>
  <c r="B3" i="23"/>
  <c r="B3" i="24"/>
  <c r="B3" i="27"/>
  <c r="W23" i="29"/>
  <c r="G6" i="29" s="1"/>
  <c r="D25" i="1"/>
  <c r="F28" i="1"/>
  <c r="D38" i="1"/>
  <c r="N13" i="22"/>
  <c r="W23" i="21"/>
  <c r="G6" i="21" s="1"/>
  <c r="F13" i="22"/>
  <c r="N13" i="23"/>
  <c r="V24" i="28"/>
  <c r="D26" i="1"/>
  <c r="E32" i="1"/>
  <c r="D39" i="1"/>
  <c r="V24" i="22"/>
  <c r="F13" i="23"/>
  <c r="F13" i="25"/>
  <c r="F13" i="27"/>
  <c r="W24" i="30"/>
  <c r="D27" i="1"/>
  <c r="E34" i="1"/>
  <c r="D40" i="1"/>
  <c r="N13" i="21"/>
  <c r="O13" i="23"/>
  <c r="G5" i="23" s="1"/>
  <c r="O13" i="25"/>
  <c r="G5" i="25" s="1"/>
  <c r="O13" i="27"/>
  <c r="G5" i="27" s="1"/>
  <c r="U23" i="27"/>
  <c r="D28" i="1"/>
  <c r="E35" i="1"/>
  <c r="D41" i="1"/>
  <c r="V24" i="25"/>
  <c r="W24" i="28"/>
  <c r="E22" i="1"/>
  <c r="E36" i="1"/>
  <c r="F32" i="1"/>
  <c r="V24" i="29"/>
  <c r="E24" i="1"/>
  <c r="E37" i="1"/>
  <c r="F34" i="1"/>
  <c r="E25" i="1"/>
  <c r="E38" i="1"/>
  <c r="F35" i="1"/>
  <c r="V23" i="26"/>
  <c r="W24" i="27"/>
  <c r="W24" i="29"/>
  <c r="E39" i="1"/>
  <c r="F13" i="21"/>
  <c r="E20" i="1"/>
  <c r="W24" i="22"/>
  <c r="V24" i="27"/>
  <c r="E40" i="1"/>
  <c r="F37" i="1"/>
  <c r="W24" i="25"/>
  <c r="F13" i="26"/>
  <c r="E41" i="1"/>
  <c r="W24" i="20"/>
  <c r="W24" i="26"/>
  <c r="F22" i="1"/>
  <c r="F13" i="24"/>
  <c r="V24" i="26"/>
  <c r="F13" i="28"/>
  <c r="F33" i="1"/>
  <c r="W23" i="22"/>
  <c r="G6" i="22" s="1"/>
  <c r="U23" i="24"/>
  <c r="N13" i="26"/>
  <c r="N13" i="20"/>
  <c r="W23" i="20"/>
  <c r="G6" i="20" s="1"/>
  <c r="W23" i="28"/>
  <c r="G6" i="28" s="1"/>
  <c r="N13" i="29"/>
  <c r="E19" i="1"/>
  <c r="D21" i="1"/>
  <c r="E33" i="1"/>
  <c r="E23" i="1"/>
  <c r="G13" i="30"/>
  <c r="G4" i="30" s="1"/>
  <c r="O13" i="30"/>
  <c r="G5" i="30" s="1"/>
  <c r="U23" i="30"/>
  <c r="N13" i="30"/>
  <c r="W23" i="30"/>
  <c r="G6" i="30" s="1"/>
  <c r="U24" i="30"/>
  <c r="V24" i="30"/>
  <c r="F13" i="30"/>
  <c r="O13" i="29"/>
  <c r="G5" i="29" s="1"/>
  <c r="U23" i="29"/>
  <c r="G16" i="29"/>
  <c r="G13" i="29" s="1"/>
  <c r="G4" i="29" s="1"/>
  <c r="V23" i="29"/>
  <c r="U24" i="29"/>
  <c r="O13" i="28"/>
  <c r="G5" i="28" s="1"/>
  <c r="U23" i="28"/>
  <c r="N13" i="28"/>
  <c r="G16" i="28"/>
  <c r="G13" i="28" s="1"/>
  <c r="G4" i="28" s="1"/>
  <c r="V23" i="28"/>
  <c r="U24" i="28"/>
  <c r="N13" i="27"/>
  <c r="G16" i="27"/>
  <c r="G13" i="27" s="1"/>
  <c r="G4" i="27" s="1"/>
  <c r="V23" i="27"/>
  <c r="W23" i="27"/>
  <c r="G6" i="27" s="1"/>
  <c r="U24" i="27"/>
  <c r="U23" i="26"/>
  <c r="W23" i="26"/>
  <c r="G6" i="26" s="1"/>
  <c r="O20" i="26"/>
  <c r="O13" i="26" s="1"/>
  <c r="G5" i="26" s="1"/>
  <c r="U24" i="26"/>
  <c r="G16" i="26"/>
  <c r="G13" i="26" s="1"/>
  <c r="G4" i="26" s="1"/>
  <c r="N13" i="25"/>
  <c r="G16" i="25"/>
  <c r="G13" i="25" s="1"/>
  <c r="G4" i="25" s="1"/>
  <c r="V23" i="25"/>
  <c r="W23" i="25"/>
  <c r="G6" i="25" s="1"/>
  <c r="O13" i="24"/>
  <c r="G5" i="24" s="1"/>
  <c r="N13" i="24"/>
  <c r="G16" i="24"/>
  <c r="G13" i="24" s="1"/>
  <c r="G4" i="24" s="1"/>
  <c r="V23" i="24"/>
  <c r="W23" i="24"/>
  <c r="G6" i="24" s="1"/>
  <c r="U24" i="24"/>
  <c r="V24" i="24"/>
  <c r="W23" i="23"/>
  <c r="G6" i="23" s="1"/>
  <c r="W24" i="23"/>
  <c r="U23" i="23"/>
  <c r="G16" i="23"/>
  <c r="G13" i="23" s="1"/>
  <c r="G4" i="23" s="1"/>
  <c r="V23" i="23"/>
  <c r="U24" i="23"/>
  <c r="V24" i="23"/>
  <c r="O13" i="22"/>
  <c r="G5" i="22" s="1"/>
  <c r="U23" i="22"/>
  <c r="G16" i="22"/>
  <c r="G13" i="22" s="1"/>
  <c r="G4" i="22" s="1"/>
  <c r="V23" i="22"/>
  <c r="O13" i="21"/>
  <c r="G5" i="21" s="1"/>
  <c r="W24" i="21"/>
  <c r="U23" i="21"/>
  <c r="G16" i="21"/>
  <c r="G13" i="21" s="1"/>
  <c r="G4" i="21" s="1"/>
  <c r="V23" i="21"/>
  <c r="U24" i="21"/>
  <c r="V24" i="21"/>
  <c r="O13" i="20"/>
  <c r="G5" i="20" s="1"/>
  <c r="U23" i="20"/>
  <c r="G16" i="20"/>
  <c r="G13" i="20" s="1"/>
  <c r="G4" i="20" s="1"/>
  <c r="V23" i="20"/>
  <c r="U24" i="20"/>
  <c r="V24" i="20"/>
  <c r="N13" i="18"/>
  <c r="O19" i="18"/>
  <c r="O13" i="18" s="1"/>
  <c r="G5" i="18" s="1"/>
  <c r="W23" i="18"/>
  <c r="V24" i="18"/>
  <c r="U23" i="18"/>
  <c r="V23" i="18"/>
  <c r="U24" i="18"/>
  <c r="W24" i="18"/>
  <c r="F13" i="18"/>
  <c r="G16" i="18"/>
  <c r="F21" i="1" s="1"/>
  <c r="L4" i="18" l="1"/>
  <c r="G7" i="22"/>
  <c r="O4" i="22" s="1"/>
  <c r="L4" i="22"/>
  <c r="D42" i="1"/>
  <c r="F42" i="1"/>
  <c r="D10" i="1" s="1"/>
  <c r="G7" i="28"/>
  <c r="G7" i="20"/>
  <c r="O4" i="20" s="1"/>
  <c r="L4" i="27"/>
  <c r="L4" i="28"/>
  <c r="G6" i="18"/>
  <c r="D11" i="1"/>
  <c r="L4" i="20"/>
  <c r="L4" i="25"/>
  <c r="E42" i="1"/>
  <c r="G7" i="23"/>
  <c r="O4" i="23" s="1"/>
  <c r="L4" i="29"/>
  <c r="L4" i="24"/>
  <c r="L4" i="23"/>
  <c r="G7" i="29"/>
  <c r="O4" i="29" s="1"/>
  <c r="L4" i="26"/>
  <c r="L4" i="21"/>
  <c r="G7" i="21"/>
  <c r="O4" i="21" s="1"/>
  <c r="E29" i="1"/>
  <c r="D29" i="1"/>
  <c r="G13" i="18"/>
  <c r="G4" i="18" s="1"/>
  <c r="F20" i="1"/>
  <c r="F29" i="1" s="1"/>
  <c r="D9" i="1" s="1"/>
  <c r="L4" i="30"/>
  <c r="G7" i="30"/>
  <c r="O4" i="28"/>
  <c r="G7" i="27"/>
  <c r="G7" i="26"/>
  <c r="G7" i="25"/>
  <c r="G7" i="24"/>
  <c r="G7" i="18" l="1"/>
  <c r="O4" i="18" s="1"/>
  <c r="O5" i="18" s="1"/>
  <c r="O7" i="21"/>
  <c r="O6" i="21"/>
  <c r="O5" i="21"/>
  <c r="O7" i="29"/>
  <c r="O6" i="29"/>
  <c r="O5" i="29"/>
  <c r="O7" i="22"/>
  <c r="O6" i="22"/>
  <c r="O5" i="22"/>
  <c r="O6" i="23"/>
  <c r="O5" i="23"/>
  <c r="O7" i="23"/>
  <c r="O7" i="28"/>
  <c r="O6" i="28"/>
  <c r="O5" i="28"/>
  <c r="D12" i="1"/>
  <c r="G9" i="1" s="1"/>
  <c r="G14" i="1" s="1"/>
  <c r="F44" i="1"/>
  <c r="O7" i="18"/>
  <c r="O9" i="18"/>
  <c r="O4" i="30"/>
  <c r="O9" i="29"/>
  <c r="O9" i="28"/>
  <c r="O4" i="27"/>
  <c r="O4" i="26"/>
  <c r="O4" i="25"/>
  <c r="O4" i="24"/>
  <c r="O9" i="23"/>
  <c r="O9" i="22"/>
  <c r="O9" i="21"/>
  <c r="O6" i="20"/>
  <c r="O7" i="20"/>
  <c r="O5" i="20"/>
  <c r="O9" i="20"/>
  <c r="O6" i="18" l="1"/>
  <c r="O8" i="18" s="1"/>
  <c r="O10" i="18" s="1"/>
  <c r="M5" i="18" s="1"/>
  <c r="O8" i="29"/>
  <c r="O8" i="21"/>
  <c r="O8" i="28"/>
  <c r="O10" i="28" s="1"/>
  <c r="M5" i="28" s="1"/>
  <c r="O8" i="22"/>
  <c r="G10" i="1"/>
  <c r="O10" i="22"/>
  <c r="M5" i="22" s="1"/>
  <c r="M6" i="22" s="1"/>
  <c r="O8" i="23"/>
  <c r="O10" i="23" s="1"/>
  <c r="M5" i="23" s="1"/>
  <c r="M6" i="23" s="1"/>
  <c r="O5" i="26"/>
  <c r="O7" i="26"/>
  <c r="O6" i="26"/>
  <c r="O5" i="25"/>
  <c r="O7" i="25"/>
  <c r="O6" i="25"/>
  <c r="O7" i="30"/>
  <c r="O6" i="30"/>
  <c r="O5" i="30"/>
  <c r="O5" i="27"/>
  <c r="O7" i="27"/>
  <c r="O6" i="27"/>
  <c r="O7" i="24"/>
  <c r="O6" i="24"/>
  <c r="O5" i="24"/>
  <c r="G12" i="1"/>
  <c r="G11" i="1"/>
  <c r="O10" i="21"/>
  <c r="M5" i="21" s="1"/>
  <c r="G8" i="21" s="1"/>
  <c r="G9" i="21" s="1"/>
  <c r="O9" i="30"/>
  <c r="O10" i="29"/>
  <c r="M5" i="29" s="1"/>
  <c r="G8" i="28"/>
  <c r="G9" i="28" s="1"/>
  <c r="M6" i="28"/>
  <c r="O9" i="27"/>
  <c r="O9" i="26"/>
  <c r="O9" i="25"/>
  <c r="O9" i="24"/>
  <c r="O8" i="20"/>
  <c r="O10" i="20" s="1"/>
  <c r="M5" i="20" s="1"/>
  <c r="G8" i="20" s="1"/>
  <c r="G9" i="20" s="1"/>
  <c r="O8" i="26" l="1"/>
  <c r="O10" i="26" s="1"/>
  <c r="M5" i="26" s="1"/>
  <c r="G8" i="22"/>
  <c r="G9" i="22" s="1"/>
  <c r="O8" i="25"/>
  <c r="M6" i="21"/>
  <c r="O8" i="27"/>
  <c r="O10" i="27" s="1"/>
  <c r="M5" i="27" s="1"/>
  <c r="O8" i="30"/>
  <c r="O10" i="30" s="1"/>
  <c r="M5" i="30" s="1"/>
  <c r="G8" i="23"/>
  <c r="G9" i="23" s="1"/>
  <c r="O8" i="24"/>
  <c r="O10" i="24" s="1"/>
  <c r="M5" i="24" s="1"/>
  <c r="G13" i="1"/>
  <c r="G15" i="1" s="1"/>
  <c r="D13" i="1" s="1"/>
  <c r="D14" i="1" s="1"/>
  <c r="M6" i="20"/>
  <c r="G8" i="30"/>
  <c r="G9" i="30" s="1"/>
  <c r="M6" i="30"/>
  <c r="G8" i="29"/>
  <c r="G9" i="29" s="1"/>
  <c r="M6" i="29"/>
  <c r="G8" i="27"/>
  <c r="G9" i="27" s="1"/>
  <c r="M6" i="27"/>
  <c r="G8" i="26"/>
  <c r="G9" i="26" s="1"/>
  <c r="M6" i="26"/>
  <c r="O10" i="25"/>
  <c r="M5" i="25" s="1"/>
  <c r="G8" i="18"/>
  <c r="G9" i="18" s="1"/>
  <c r="G8" i="25" l="1"/>
  <c r="G9" i="25" s="1"/>
  <c r="M6" i="25"/>
  <c r="G8" i="24"/>
  <c r="G9" i="24" s="1"/>
  <c r="M6" i="24"/>
  <c r="M6" i="18"/>
</calcChain>
</file>

<file path=xl/sharedStrings.xml><?xml version="1.0" encoding="utf-8"?>
<sst xmlns="http://schemas.openxmlformats.org/spreadsheetml/2006/main" count="808" uniqueCount="162">
  <si>
    <t>Sole Trader Business</t>
  </si>
  <si>
    <t>Business Name</t>
  </si>
  <si>
    <t>Business Activity</t>
  </si>
  <si>
    <t>Income Details</t>
  </si>
  <si>
    <t>Amount                (incl. GST)</t>
  </si>
  <si>
    <t>GST</t>
  </si>
  <si>
    <t>Amount              (Ex GST)</t>
  </si>
  <si>
    <t>Yes</t>
  </si>
  <si>
    <t>TOTAL INCOME</t>
  </si>
  <si>
    <t>No</t>
  </si>
  <si>
    <t>Expenses Details</t>
  </si>
  <si>
    <t>TOTAL EXPENSE</t>
  </si>
  <si>
    <t>NET PROFIT/LOSS</t>
  </si>
  <si>
    <t>New Depreciable Items</t>
  </si>
  <si>
    <t>Date</t>
  </si>
  <si>
    <t>Amount</t>
  </si>
  <si>
    <t>Effective Life</t>
  </si>
  <si>
    <t>July Monthly Reconciliation</t>
  </si>
  <si>
    <t>Total Estimated Tax Obligations</t>
  </si>
  <si>
    <t>Resident tax rates 2025–26</t>
  </si>
  <si>
    <t>Taxable income</t>
  </si>
  <si>
    <t>Tax on this income</t>
  </si>
  <si>
    <t>0 – $18,200</t>
  </si>
  <si>
    <t>Nil</t>
  </si>
  <si>
    <t>$18,201 – $45,000</t>
  </si>
  <si>
    <t>16c for each $1 over $18,200</t>
  </si>
  <si>
    <t>$45,001 – $135,000</t>
  </si>
  <si>
    <t>$4,288 plus 30c for each $1 over $45,000</t>
  </si>
  <si>
    <t>$135,001 – $190,000</t>
  </si>
  <si>
    <t>$31,288 plus 37c for each $1 over $135,000</t>
  </si>
  <si>
    <t>$190,001 and over</t>
  </si>
  <si>
    <t>$51,638 plus 45c for each $1 over $190,000</t>
  </si>
  <si>
    <t>Taxable Income</t>
  </si>
  <si>
    <t>Lower</t>
  </si>
  <si>
    <t>Upper</t>
  </si>
  <si>
    <t>Tax Plus</t>
  </si>
  <si>
    <t>%</t>
  </si>
  <si>
    <t>Medicare Levy</t>
  </si>
  <si>
    <t>Estimated GST</t>
  </si>
  <si>
    <t>Sales Sub Type 4</t>
  </si>
  <si>
    <t>Sales Sub Type 5</t>
  </si>
  <si>
    <t>Instructions</t>
  </si>
  <si>
    <t>Expense Sub Type 1</t>
  </si>
  <si>
    <t>Expense Sub Type 2</t>
  </si>
  <si>
    <t>Expense Sub Type 3</t>
  </si>
  <si>
    <t>Expense Sub Type 4</t>
  </si>
  <si>
    <t>Expense Sub Type 5</t>
  </si>
  <si>
    <t>Expense Sub Type 6</t>
  </si>
  <si>
    <t>Expense Sub Type 7</t>
  </si>
  <si>
    <t>Expense Sub Type 8</t>
  </si>
  <si>
    <t>Expense Sub Type 9</t>
  </si>
  <si>
    <t>Expense Sub Type 10</t>
  </si>
  <si>
    <t>Sales Sub Type 6</t>
  </si>
  <si>
    <t>Sales Sub Type 7</t>
  </si>
  <si>
    <t>Sales Sub Type 8</t>
  </si>
  <si>
    <t>Sales Sub Type 9</t>
  </si>
  <si>
    <t>Sales Sub Type 10</t>
  </si>
  <si>
    <t>Expense Sub Type headings</t>
  </si>
  <si>
    <t>Change values to the left to update all monthly description headings</t>
  </si>
  <si>
    <t>Sales Type</t>
  </si>
  <si>
    <t>Totals</t>
  </si>
  <si>
    <t>Expense type</t>
  </si>
  <si>
    <t>Amount
(incl. GST)</t>
  </si>
  <si>
    <t>Amount
(Ex GST)</t>
  </si>
  <si>
    <t>GST 
(Yes/No)</t>
  </si>
  <si>
    <t>GST (Yes/No) heading values</t>
  </si>
  <si>
    <t>Do not adjust these values</t>
  </si>
  <si>
    <t xml:space="preserve">Income </t>
  </si>
  <si>
    <t>Expenses</t>
  </si>
  <si>
    <t>Total Income</t>
  </si>
  <si>
    <t>Business Assets</t>
  </si>
  <si>
    <t>Tax method</t>
  </si>
  <si>
    <t>New Depreciable Item</t>
  </si>
  <si>
    <t>Immediate write-off</t>
  </si>
  <si>
    <t>Amount Ex GST</t>
  </si>
  <si>
    <t>Total Expenses</t>
  </si>
  <si>
    <t>Total Immediate write-offs</t>
  </si>
  <si>
    <t>Profit &amp; Loss Summary</t>
  </si>
  <si>
    <t>Business ABN</t>
  </si>
  <si>
    <t>Monthly Estimated Tax Obligation</t>
  </si>
  <si>
    <t>Estimated Income tax</t>
  </si>
  <si>
    <t>Net profit / loss after tax</t>
  </si>
  <si>
    <t>Estimated Income Tax (based on individual marginal rates)</t>
  </si>
  <si>
    <r>
      <t>The above rates </t>
    </r>
    <r>
      <rPr>
        <b/>
        <sz val="11"/>
        <color rgb="FF333333"/>
        <rFont val="Open Sans"/>
        <family val="2"/>
      </rPr>
      <t>do not</t>
    </r>
    <r>
      <rPr>
        <sz val="11"/>
        <color rgb="FF333333"/>
        <rFont val="Open Sans"/>
        <family val="2"/>
      </rPr>
      <t> include the Medicare levy of 2%.</t>
    </r>
  </si>
  <si>
    <t>Tax plus amount</t>
  </si>
  <si>
    <t>% rate</t>
  </si>
  <si>
    <t>Lower tax lookup</t>
  </si>
  <si>
    <t>Working value</t>
  </si>
  <si>
    <t>Add Medicare leavy</t>
  </si>
  <si>
    <t>Calc components</t>
  </si>
  <si>
    <t>Annualised income</t>
  </si>
  <si>
    <t>Total Est Tax (annual)</t>
  </si>
  <si>
    <t>Est Inc Tax excl m/care</t>
  </si>
  <si>
    <t>&lt;business name&gt;</t>
  </si>
  <si>
    <t>&lt;business activity&gt;</t>
  </si>
  <si>
    <t>&lt;business ABN&gt;</t>
  </si>
  <si>
    <t>Year Ending</t>
  </si>
  <si>
    <t>NET PROFIT/LOSS EXCLUDING ASSET WRITE-OFFS</t>
  </si>
  <si>
    <t>Examples:</t>
  </si>
  <si>
    <t>Sales (online)</t>
  </si>
  <si>
    <t>Sales (in person)</t>
  </si>
  <si>
    <t>Commission</t>
  </si>
  <si>
    <t>Consulting</t>
  </si>
  <si>
    <t>Rent</t>
  </si>
  <si>
    <t>Order from supplier</t>
  </si>
  <si>
    <t>Step 1:</t>
  </si>
  <si>
    <t>Income / Sales sub-types headings</t>
  </si>
  <si>
    <t>Setup the client details on tab "Client Setup"</t>
  </si>
  <si>
    <t>Enter all the business details at the top of the page. Example:</t>
  </si>
  <si>
    <t>Set the names of all the income / sales types and expense types for the business. Examples:</t>
  </si>
  <si>
    <t>Step 2:</t>
  </si>
  <si>
    <t>Make sure to fill in the following information for each line:</t>
  </si>
  <si>
    <t xml:space="preserve"> * Date</t>
  </si>
  <si>
    <t xml:space="preserve"> * Income details. Type the description in as needed</t>
  </si>
  <si>
    <t xml:space="preserve"> * Sales type. Select an option from a drop down arrow, these will use the descriptions used in step 1</t>
  </si>
  <si>
    <t xml:space="preserve"> * Amount (including GST). Free typing</t>
  </si>
  <si>
    <t xml:space="preserve"> * GST (Yes / No) - Select the Yes or No from a drop down arrow</t>
  </si>
  <si>
    <t>After entering this infomration, the "GST", "Amount (Ex GST)" and all totals will update automatically</t>
  </si>
  <si>
    <t>Step 3:</t>
  </si>
  <si>
    <t xml:space="preserve"> * Expenses Details. Type the description in as needed</t>
  </si>
  <si>
    <t xml:space="preserve"> * Expense type. Select an option from a drop down arrow, these will use the descriptions used in step 1</t>
  </si>
  <si>
    <t>As with the income table, after entering the key data, all the other values and totals will be updated automatically</t>
  </si>
  <si>
    <t>Marketing</t>
  </si>
  <si>
    <t xml:space="preserve"> * Amount (including GST)</t>
  </si>
  <si>
    <t>Step 4:</t>
  </si>
  <si>
    <t>For each expense, fill in each expense line on the relevant month under the "Expense" heading</t>
  </si>
  <si>
    <t>For each income received, Fill in each income line on the relevant month under the "Income" heading</t>
  </si>
  <si>
    <t xml:space="preserve"> * New Depreciable Item. Type the description in as needed</t>
  </si>
  <si>
    <t xml:space="preserve"> * Amount including GST</t>
  </si>
  <si>
    <t>If business assets are purchased, fill in a "Depreciable Item" line under the "Business Assets" heading</t>
  </si>
  <si>
    <t>Depreciation</t>
  </si>
  <si>
    <t>Office Supplies</t>
  </si>
  <si>
    <t>Insurance</t>
  </si>
  <si>
    <t>Hi there, and welcome!</t>
  </si>
  <si>
    <t>🚀 How to Use This Tracker</t>
  </si>
  <si>
    <t>⚠️ Important Disclaimer</t>
  </si>
  <si>
    <t>☕ Ready for the Next Step?</t>
  </si>
  <si>
    <t>We know that when you’re just starting out or keeping your business lean, jumping straight into software like Xero, MYOB, or QuickBooks can feel like too much, too soon. That’s why we’ve created this free Business Expense &amp; Income Tracker—to help you take the next step up from paper records or crumpled receipts in a shoebox.</t>
  </si>
  <si>
    <t>• Enter your income and expenses as they happen—no more piles of paper at the end of the year.</t>
  </si>
  <si>
    <t>• Use the summary tabs to see an estimated profit &amp; loss and a tax estimate based on the information you’ve entered.</t>
  </si>
  <si>
    <t>• Keep it simple, keep it consistent, and you’ll thank yourself when tax season rolls around.</t>
  </si>
  <si>
    <t>As your business grows, you may find that spreadsheets become too limiting. That’s when it’s time to upgrade to software like Xero, MYOB, or QuickBooks—and we’d love to guide you through that transition.</t>
  </si>
  <si>
    <t>Book a free Tax Clarity Call with us today to:
✅ Review your numbers together
✅ Discuss the best next steps for your business
✅ Explore whether moving to accounting software is right for you</t>
  </si>
  <si>
    <t>Because sometimes, all it takes is just a shot of tax advice to feel back in control.</t>
  </si>
  <si>
    <t>☕ Welcome to Your Business Expense 
&amp; Income Tracker</t>
  </si>
  <si>
    <t>At Tax Espresso, we believe tax doesn’t have to be overwhelming. 
Our mission is simple: 👉 We simplify tax so small business owners like you feel confident and in control.</t>
  </si>
  <si>
    <t>The profit, loss, and tax calculations in this tracker are estimates only. They rely entirely on the information you input and may not reflect your actual tax position. The calculation does not take into account any other income you receive outside of your business. For accurate results and tailored advice, please work closely with your tax advisor—(that’s us!).</t>
  </si>
  <si>
    <t xml:space="preserve">👉 Click here to book your Tax Clarity Chat: https://taxespresso.com.au/enquire-now </t>
  </si>
  <si>
    <t>August Monthly Reconciliation</t>
  </si>
  <si>
    <t>September Monthly Reconciliation</t>
  </si>
  <si>
    <t>October Monthly Reconciliation</t>
  </si>
  <si>
    <t>November Monthly Reconciliation</t>
  </si>
  <si>
    <t>December Monthly Reconciliation</t>
  </si>
  <si>
    <t>January Monthly Reconciliation</t>
  </si>
  <si>
    <t>February Monthly Reconciliation</t>
  </si>
  <si>
    <t>March Monthly Reconciliation</t>
  </si>
  <si>
    <t>April Monthly Reconciliation</t>
  </si>
  <si>
    <t>May Monthly Reconciliation</t>
  </si>
  <si>
    <t>June Monthly Reconciliation</t>
  </si>
  <si>
    <t>Sales Sub Type 1</t>
  </si>
  <si>
    <t>Sales Sub Type 2</t>
  </si>
  <si>
    <t>Sales Sub Type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</si>
</sst>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quot;$&quot;* #,##0.00_-;_-&quot;$&quot;* &quot;-&quot;??_-;_-@_-"/>
    <numFmt numFmtId="164" formatCode="[$-C09]dd\-mmmm\-yyyy;@"/>
  </numFmts>
  <fonts count="49" x14ac:knownFonts="1">
    <font>
      <sz val="11"/>
      <color theme="1"/>
      <name val="Aptos Narrow"/>
      <family val="2"/>
      <scheme val="minor"/>
    </font>
    <font>
      <sz val="11"/>
      <color theme="1"/>
      <name val="Aptos Narrow"/>
      <family val="2"/>
      <scheme val="minor"/>
    </font>
    <font>
      <b/>
      <sz val="28"/>
      <color theme="0"/>
      <name val="Segoe UI Semibold"/>
      <family val="2"/>
    </font>
    <font>
      <sz val="24"/>
      <color theme="0"/>
      <name val="Segoe UI"/>
      <family val="2"/>
    </font>
    <font>
      <sz val="24"/>
      <name val="Segoe UI"/>
      <family val="2"/>
    </font>
    <font>
      <sz val="11"/>
      <name val="Segoe UI"/>
      <family val="2"/>
    </font>
    <font>
      <sz val="11"/>
      <color theme="0"/>
      <name val="Segoe UI"/>
      <family val="2"/>
    </font>
    <font>
      <sz val="10"/>
      <name val="Arial"/>
      <family val="2"/>
    </font>
    <font>
      <sz val="9"/>
      <name val="Arial"/>
      <family val="2"/>
    </font>
    <font>
      <sz val="14"/>
      <color theme="0"/>
      <name val="Segoe UI"/>
      <family val="2"/>
    </font>
    <font>
      <sz val="14"/>
      <name val="Segoe UI"/>
      <family val="2"/>
    </font>
    <font>
      <sz val="11"/>
      <color theme="0"/>
      <name val="Aptos Narrow"/>
      <family val="2"/>
      <scheme val="minor"/>
    </font>
    <font>
      <sz val="8"/>
      <name val="Aptos Narrow"/>
      <family val="2"/>
      <scheme val="minor"/>
    </font>
    <font>
      <b/>
      <sz val="28"/>
      <color theme="0"/>
      <name val="Playfair Display"/>
    </font>
    <font>
      <sz val="11"/>
      <color theme="1"/>
      <name val="Open Sans"/>
      <family val="2"/>
    </font>
    <font>
      <b/>
      <sz val="11"/>
      <name val="Open Sans"/>
      <family val="2"/>
    </font>
    <font>
      <sz val="11"/>
      <name val="Open Sans"/>
      <family val="2"/>
    </font>
    <font>
      <b/>
      <sz val="11"/>
      <color theme="1"/>
      <name val="Open Sans"/>
      <family val="2"/>
    </font>
    <font>
      <sz val="10"/>
      <name val="Open Sans"/>
      <family val="2"/>
    </font>
    <font>
      <b/>
      <sz val="12"/>
      <color theme="0"/>
      <name val="Open Sans"/>
      <family val="2"/>
    </font>
    <font>
      <b/>
      <sz val="10"/>
      <name val="Open Sans"/>
      <family val="2"/>
    </font>
    <font>
      <sz val="14"/>
      <color theme="0"/>
      <name val="Open Sans"/>
      <family val="2"/>
    </font>
    <font>
      <b/>
      <sz val="10"/>
      <color rgb="FF6B4939"/>
      <name val="Open Sans"/>
      <family val="2"/>
    </font>
    <font>
      <b/>
      <sz val="24"/>
      <color theme="0"/>
      <name val="Playfair Display"/>
    </font>
    <font>
      <sz val="11"/>
      <color theme="0"/>
      <name val="Open Sans"/>
      <family val="2"/>
    </font>
    <font>
      <b/>
      <sz val="11"/>
      <color theme="0"/>
      <name val="Open Sans"/>
      <family val="2"/>
    </font>
    <font>
      <b/>
      <sz val="9"/>
      <color theme="0"/>
      <name val="Open Sans"/>
      <family val="2"/>
    </font>
    <font>
      <b/>
      <sz val="11"/>
      <color rgb="FF333333"/>
      <name val="Open Sans"/>
      <family val="2"/>
    </font>
    <font>
      <sz val="11"/>
      <color rgb="FF333333"/>
      <name val="Open Sans"/>
      <family val="2"/>
    </font>
    <font>
      <b/>
      <sz val="16"/>
      <color theme="0"/>
      <name val="Playfair Display"/>
    </font>
    <font>
      <sz val="10"/>
      <name val="Open Sans"/>
      <family val="2"/>
    </font>
    <font>
      <sz val="11"/>
      <name val="Open Sans"/>
      <family val="2"/>
    </font>
    <font>
      <b/>
      <sz val="8"/>
      <color theme="0"/>
      <name val="Segoe UI"/>
      <family val="2"/>
    </font>
    <font>
      <sz val="8"/>
      <color theme="0"/>
      <name val="Segoe UI"/>
      <family val="2"/>
    </font>
    <font>
      <sz val="8"/>
      <color theme="0"/>
      <name val="Open Sans"/>
      <family val="2"/>
    </font>
    <font>
      <b/>
      <sz val="8"/>
      <color theme="0"/>
      <name val="Open Sans"/>
      <family val="2"/>
    </font>
    <font>
      <b/>
      <u/>
      <sz val="10"/>
      <name val="Open Sans"/>
      <family val="2"/>
    </font>
    <font>
      <b/>
      <sz val="11"/>
      <color theme="0"/>
      <name val="Open Sans"/>
      <family val="2"/>
    </font>
    <font>
      <b/>
      <sz val="10"/>
      <color rgb="FF6B4939"/>
      <name val="Open Sans"/>
      <family val="2"/>
    </font>
    <font>
      <sz val="11"/>
      <color theme="1"/>
      <name val="Open Sans"/>
      <family val="2"/>
    </font>
    <font>
      <b/>
      <sz val="18"/>
      <color theme="0"/>
      <name val="Playfair Display"/>
    </font>
    <font>
      <i/>
      <sz val="10"/>
      <color rgb="FFFF0000"/>
      <name val="Calibri"/>
      <family val="2"/>
    </font>
    <font>
      <b/>
      <sz val="14"/>
      <color rgb="FF7B4F36"/>
      <name val="Aptos Display"/>
      <family val="2"/>
      <scheme val="major"/>
    </font>
    <font>
      <sz val="11"/>
      <color theme="1"/>
      <name val="Aptos Display"/>
      <family val="2"/>
      <scheme val="major"/>
    </font>
    <font>
      <sz val="11"/>
      <name val="Aptos Display"/>
      <family val="2"/>
      <scheme val="major"/>
    </font>
    <font>
      <i/>
      <sz val="10"/>
      <color rgb="FFFF0000"/>
      <name val="Aptos Display"/>
      <family val="2"/>
      <scheme val="major"/>
    </font>
    <font>
      <b/>
      <sz val="18"/>
      <color theme="1"/>
      <name val="Aptos Display"/>
      <family val="2"/>
      <scheme val="major"/>
    </font>
    <font>
      <u/>
      <sz val="11"/>
      <color theme="10"/>
      <name val="Aptos Narrow"/>
      <family val="2"/>
      <scheme val="minor"/>
    </font>
    <font>
      <b/>
      <u/>
      <sz val="11"/>
      <color rgb="FFB16F37"/>
      <name val="Aptos Narrow"/>
      <family val="2"/>
      <scheme val="minor"/>
    </font>
  </fonts>
  <fills count="10">
    <fill>
      <patternFill patternType="none"/>
    </fill>
    <fill>
      <patternFill patternType="gray125"/>
    </fill>
    <fill>
      <patternFill patternType="solid">
        <fgColor theme="5"/>
      </patternFill>
    </fill>
    <fill>
      <patternFill patternType="solid">
        <fgColor theme="5" tint="0.59999389629810485"/>
        <bgColor indexed="65"/>
      </patternFill>
    </fill>
    <fill>
      <patternFill patternType="solid">
        <fgColor rgb="FFF2AD07"/>
        <bgColor indexed="64"/>
      </patternFill>
    </fill>
    <fill>
      <patternFill patternType="solid">
        <fgColor rgb="FFFEF0CE"/>
        <bgColor indexed="64"/>
      </patternFill>
    </fill>
    <fill>
      <patternFill patternType="solid">
        <fgColor rgb="FFFDDC8B"/>
        <bgColor indexed="64"/>
      </patternFill>
    </fill>
    <fill>
      <patternFill patternType="solid">
        <fgColor rgb="FFB16F37"/>
        <bgColor indexed="64"/>
      </patternFill>
    </fill>
    <fill>
      <patternFill patternType="solid">
        <fgColor rgb="FFE4BD90"/>
        <bgColor indexed="64"/>
      </patternFill>
    </fill>
    <fill>
      <patternFill patternType="solid">
        <fgColor rgb="FFF5F5F5"/>
        <bgColor rgb="FFF5F5F5"/>
      </patternFill>
    </fill>
  </fills>
  <borders count="18">
    <border>
      <left/>
      <right/>
      <top/>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style="hair">
        <color indexed="64"/>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diagonal/>
    </border>
    <border>
      <left style="thin">
        <color rgb="FFB16F37"/>
      </left>
      <right style="thin">
        <color rgb="FFB16F37"/>
      </right>
      <top style="thin">
        <color rgb="FFB16F37"/>
      </top>
      <bottom style="thin">
        <color rgb="FFB16F37"/>
      </bottom>
      <diagonal/>
    </border>
    <border>
      <left style="thin">
        <color rgb="FFB16F37"/>
      </left>
      <right style="thin">
        <color rgb="FFB16F37"/>
      </right>
      <top style="thin">
        <color rgb="FFB16F37"/>
      </top>
      <bottom/>
      <diagonal/>
    </border>
    <border>
      <left/>
      <right/>
      <top style="thin">
        <color theme="0"/>
      </top>
      <bottom style="thin">
        <color theme="0"/>
      </bottom>
      <diagonal/>
    </border>
    <border>
      <left style="thin">
        <color rgb="FFB16F37"/>
      </left>
      <right/>
      <top style="thin">
        <color rgb="FFB16F37"/>
      </top>
      <bottom style="thin">
        <color rgb="FFB16F37"/>
      </bottom>
      <diagonal/>
    </border>
    <border>
      <left style="thin">
        <color theme="0"/>
      </left>
      <right/>
      <top/>
      <bottom/>
      <diagonal/>
    </border>
    <border>
      <left/>
      <right/>
      <top/>
      <bottom style="thin">
        <color theme="0"/>
      </bottom>
      <diagonal/>
    </border>
    <border>
      <left/>
      <right style="thin">
        <color theme="0"/>
      </right>
      <top style="thin">
        <color theme="0"/>
      </top>
      <bottom/>
      <diagonal/>
    </border>
  </borders>
  <cellStyleXfs count="7">
    <xf numFmtId="0" fontId="0" fillId="0" borderId="0"/>
    <xf numFmtId="44" fontId="1" fillId="0" borderId="0" applyFont="0" applyFill="0" applyBorder="0" applyAlignment="0" applyProtection="0"/>
    <xf numFmtId="44" fontId="7" fillId="0" borderId="0" applyFont="0" applyFill="0" applyBorder="0" applyAlignment="0" applyProtection="0"/>
    <xf numFmtId="0" fontId="8" fillId="0" borderId="0"/>
    <xf numFmtId="0" fontId="11" fillId="2" borderId="0" applyNumberFormat="0" applyBorder="0" applyAlignment="0" applyProtection="0"/>
    <xf numFmtId="0" fontId="1" fillId="3" borderId="0" applyNumberFormat="0" applyBorder="0" applyAlignment="0" applyProtection="0"/>
    <xf numFmtId="0" fontId="47" fillId="0" borderId="0" applyNumberFormat="0" applyFill="0" applyBorder="0" applyAlignment="0" applyProtection="0"/>
  </cellStyleXfs>
  <cellXfs count="194">
    <xf numFmtId="0" fontId="0" fillId="0" borderId="0" xfId="0"/>
    <xf numFmtId="0" fontId="6" fillId="0" borderId="0" xfId="0" applyFont="1"/>
    <xf numFmtId="0" fontId="5" fillId="0" borderId="0" xfId="0" applyFont="1"/>
    <xf numFmtId="0" fontId="10" fillId="0" borderId="0" xfId="0" applyFont="1"/>
    <xf numFmtId="0" fontId="14" fillId="5" borderId="5" xfId="0" applyFont="1" applyFill="1" applyBorder="1"/>
    <xf numFmtId="0" fontId="14" fillId="0" borderId="0" xfId="0" applyFont="1"/>
    <xf numFmtId="0" fontId="25" fillId="4" borderId="3" xfId="3" applyFont="1" applyFill="1" applyBorder="1" applyAlignment="1">
      <alignment horizontal="left" vertical="center"/>
    </xf>
    <xf numFmtId="0" fontId="17" fillId="0" borderId="0" xfId="0" applyFont="1"/>
    <xf numFmtId="0" fontId="17" fillId="0" borderId="0" xfId="0" applyFont="1" applyAlignment="1">
      <alignment horizontal="center"/>
    </xf>
    <xf numFmtId="0" fontId="28" fillId="5" borderId="5" xfId="0" applyFont="1" applyFill="1" applyBorder="1" applyAlignment="1">
      <alignment horizontal="left" vertical="center" wrapText="1" indent="1"/>
    </xf>
    <xf numFmtId="0" fontId="14" fillId="0" borderId="11" xfId="0" applyFont="1" applyBorder="1"/>
    <xf numFmtId="0" fontId="28" fillId="5" borderId="8" xfId="0" applyFont="1" applyFill="1" applyBorder="1" applyAlignment="1">
      <alignment horizontal="left" vertical="center" wrapText="1" indent="1"/>
    </xf>
    <xf numFmtId="0" fontId="28" fillId="5" borderId="10" xfId="0" applyFont="1" applyFill="1" applyBorder="1" applyAlignment="1">
      <alignment horizontal="left" vertical="center" wrapText="1" indent="1"/>
    </xf>
    <xf numFmtId="0" fontId="28" fillId="0" borderId="11" xfId="0" applyFont="1" applyBorder="1" applyAlignment="1">
      <alignment vertical="center" wrapText="1"/>
    </xf>
    <xf numFmtId="0" fontId="17" fillId="0" borderId="12" xfId="0" applyFont="1" applyBorder="1" applyAlignment="1">
      <alignment horizontal="center"/>
    </xf>
    <xf numFmtId="0" fontId="14" fillId="5" borderId="8" xfId="0" applyFont="1" applyFill="1" applyBorder="1"/>
    <xf numFmtId="0" fontId="25" fillId="7" borderId="11" xfId="0" applyFont="1" applyFill="1" applyBorder="1" applyAlignment="1">
      <alignment horizontal="left"/>
    </xf>
    <xf numFmtId="0" fontId="25" fillId="7" borderId="11" xfId="0" applyFont="1" applyFill="1" applyBorder="1" applyAlignment="1">
      <alignment horizontal="center"/>
    </xf>
    <xf numFmtId="0" fontId="25" fillId="7" borderId="11" xfId="0" applyFont="1" applyFill="1" applyBorder="1" applyAlignment="1">
      <alignment horizontal="center" vertical="center" wrapText="1"/>
    </xf>
    <xf numFmtId="0" fontId="24" fillId="7" borderId="0" xfId="4" applyFont="1" applyFill="1"/>
    <xf numFmtId="0" fontId="2" fillId="7" borderId="0" xfId="0" applyFont="1" applyFill="1" applyAlignment="1">
      <alignment horizontal="center" vertical="center"/>
    </xf>
    <xf numFmtId="0" fontId="2" fillId="7" borderId="0" xfId="0" applyFont="1" applyFill="1" applyAlignment="1">
      <alignment horizontal="left" vertical="center"/>
    </xf>
    <xf numFmtId="0" fontId="4" fillId="7" borderId="0" xfId="0" applyFont="1" applyFill="1"/>
    <xf numFmtId="0" fontId="5" fillId="0" borderId="0" xfId="0" applyFont="1" applyAlignment="1">
      <alignment horizontal="left"/>
    </xf>
    <xf numFmtId="0" fontId="5" fillId="0" borderId="1" xfId="0" applyFont="1" applyBorder="1"/>
    <xf numFmtId="0" fontId="16" fillId="0" borderId="0" xfId="0" applyFont="1"/>
    <xf numFmtId="0" fontId="32" fillId="0" borderId="0" xfId="0" applyFont="1" applyAlignment="1">
      <alignment horizontal="right"/>
    </xf>
    <xf numFmtId="0" fontId="33" fillId="0" borderId="0" xfId="0" applyFont="1" applyAlignment="1">
      <alignment horizontal="right"/>
    </xf>
    <xf numFmtId="44" fontId="33" fillId="0" borderId="0" xfId="0" applyNumberFormat="1" applyFont="1"/>
    <xf numFmtId="0" fontId="33" fillId="0" borderId="0" xfId="0" applyFont="1"/>
    <xf numFmtId="0" fontId="24" fillId="0" borderId="0" xfId="0" applyFont="1"/>
    <xf numFmtId="0" fontId="31" fillId="0" borderId="0" xfId="0" applyFont="1"/>
    <xf numFmtId="0" fontId="34" fillId="0" borderId="0" xfId="0" applyFont="1"/>
    <xf numFmtId="44" fontId="34" fillId="0" borderId="0" xfId="0" applyNumberFormat="1" applyFont="1"/>
    <xf numFmtId="0" fontId="16" fillId="0" borderId="0" xfId="3" applyFont="1" applyAlignment="1">
      <alignment horizontal="left"/>
    </xf>
    <xf numFmtId="44" fontId="35" fillId="0" borderId="0" xfId="0" applyNumberFormat="1" applyFont="1"/>
    <xf numFmtId="44" fontId="15" fillId="6" borderId="5" xfId="0" applyNumberFormat="1" applyFont="1" applyFill="1" applyBorder="1" applyAlignment="1">
      <alignment horizontal="center"/>
    </xf>
    <xf numFmtId="0" fontId="15" fillId="6" borderId="5" xfId="0" applyFont="1" applyFill="1" applyBorder="1" applyAlignment="1">
      <alignment horizontal="center"/>
    </xf>
    <xf numFmtId="44" fontId="15" fillId="6" borderId="5" xfId="0" applyNumberFormat="1" applyFont="1" applyFill="1" applyBorder="1"/>
    <xf numFmtId="0" fontId="15" fillId="0" borderId="0" xfId="0" applyFont="1" applyAlignment="1">
      <alignment horizontal="right"/>
    </xf>
    <xf numFmtId="0" fontId="15" fillId="0" borderId="3" xfId="0" applyFont="1" applyBorder="1" applyAlignment="1">
      <alignment horizontal="right"/>
    </xf>
    <xf numFmtId="44" fontId="15" fillId="0" borderId="4" xfId="0" applyNumberFormat="1" applyFont="1" applyBorder="1" applyAlignment="1">
      <alignment horizontal="center"/>
    </xf>
    <xf numFmtId="0" fontId="15" fillId="0" borderId="4" xfId="0" applyFont="1" applyBorder="1" applyAlignment="1">
      <alignment horizontal="center"/>
    </xf>
    <xf numFmtId="44" fontId="15" fillId="0" borderId="2" xfId="0" applyNumberFormat="1" applyFont="1" applyBorder="1" applyAlignment="1">
      <alignment horizontal="center"/>
    </xf>
    <xf numFmtId="0" fontId="15" fillId="0" borderId="0" xfId="3" applyFont="1" applyAlignment="1">
      <alignment horizontal="right"/>
    </xf>
    <xf numFmtId="44" fontId="15" fillId="0" borderId="0" xfId="0" applyNumberFormat="1" applyFont="1"/>
    <xf numFmtId="0" fontId="25" fillId="7" borderId="5" xfId="3" applyFont="1" applyFill="1" applyBorder="1" applyAlignment="1">
      <alignment horizontal="center" vertical="center"/>
    </xf>
    <xf numFmtId="0" fontId="25" fillId="7" borderId="5" xfId="3" applyFont="1" applyFill="1" applyBorder="1" applyAlignment="1">
      <alignment horizontal="center" vertical="center" wrapText="1"/>
    </xf>
    <xf numFmtId="0" fontId="25" fillId="7" borderId="10" xfId="0" applyFont="1" applyFill="1" applyBorder="1" applyAlignment="1">
      <alignment horizontal="center" vertical="center"/>
    </xf>
    <xf numFmtId="0" fontId="25" fillId="7" borderId="10" xfId="0" applyFont="1" applyFill="1" applyBorder="1" applyAlignment="1">
      <alignment horizontal="center" vertical="center" wrapText="1"/>
    </xf>
    <xf numFmtId="0" fontId="24" fillId="0" borderId="0" xfId="0" applyFont="1" applyAlignment="1">
      <alignment horizontal="center" vertical="center"/>
    </xf>
    <xf numFmtId="0" fontId="25" fillId="7" borderId="5" xfId="0" applyFont="1" applyFill="1" applyBorder="1" applyAlignment="1">
      <alignment horizontal="center" vertical="center"/>
    </xf>
    <xf numFmtId="0" fontId="25" fillId="7" borderId="5" xfId="0" applyFont="1" applyFill="1" applyBorder="1" applyAlignment="1">
      <alignment horizontal="left" vertical="center"/>
    </xf>
    <xf numFmtId="0" fontId="25" fillId="7" borderId="5" xfId="0" applyFont="1" applyFill="1" applyBorder="1" applyAlignment="1">
      <alignment horizontal="center" vertical="center" wrapText="1"/>
    </xf>
    <xf numFmtId="0" fontId="26" fillId="7" borderId="5" xfId="3" applyFont="1" applyFill="1" applyBorder="1" applyAlignment="1">
      <alignment horizontal="center" vertical="center" wrapText="1"/>
    </xf>
    <xf numFmtId="0" fontId="16" fillId="0" borderId="0" xfId="0" applyFont="1" applyAlignment="1">
      <alignment horizontal="left"/>
    </xf>
    <xf numFmtId="0" fontId="16" fillId="5" borderId="8" xfId="3" applyFont="1" applyFill="1" applyBorder="1" applyProtection="1">
      <protection locked="0"/>
    </xf>
    <xf numFmtId="44" fontId="16" fillId="5" borderId="8" xfId="1" applyFont="1" applyFill="1" applyBorder="1" applyProtection="1">
      <protection locked="0"/>
    </xf>
    <xf numFmtId="0" fontId="16" fillId="5" borderId="9" xfId="3" applyFont="1" applyFill="1" applyBorder="1" applyProtection="1">
      <protection locked="0"/>
    </xf>
    <xf numFmtId="0" fontId="16" fillId="5" borderId="5" xfId="3" applyFont="1" applyFill="1" applyBorder="1" applyProtection="1">
      <protection locked="0"/>
    </xf>
    <xf numFmtId="44" fontId="16" fillId="5" borderId="5" xfId="1" applyFont="1" applyFill="1" applyBorder="1" applyProtection="1">
      <protection locked="0"/>
    </xf>
    <xf numFmtId="0" fontId="16" fillId="5" borderId="6" xfId="3" applyFont="1" applyFill="1" applyBorder="1" applyProtection="1">
      <protection locked="0"/>
    </xf>
    <xf numFmtId="14" fontId="16" fillId="5" borderId="8" xfId="3" applyNumberFormat="1" applyFont="1" applyFill="1" applyBorder="1" applyProtection="1">
      <protection locked="0"/>
    </xf>
    <xf numFmtId="0" fontId="16" fillId="5" borderId="8" xfId="3" applyFont="1" applyFill="1" applyBorder="1" applyAlignment="1" applyProtection="1">
      <alignment horizontal="left"/>
      <protection locked="0"/>
    </xf>
    <xf numFmtId="14" fontId="16" fillId="5" borderId="5" xfId="3" applyNumberFormat="1" applyFont="1" applyFill="1" applyBorder="1" applyProtection="1">
      <protection locked="0"/>
    </xf>
    <xf numFmtId="0" fontId="16" fillId="5" borderId="5" xfId="3" applyFont="1" applyFill="1" applyBorder="1" applyAlignment="1" applyProtection="1">
      <alignment horizontal="left"/>
      <protection locked="0"/>
    </xf>
    <xf numFmtId="14" fontId="16" fillId="5" borderId="5" xfId="0" applyNumberFormat="1" applyFont="1" applyFill="1" applyBorder="1" applyAlignment="1" applyProtection="1">
      <alignment horizontal="center" vertical="center"/>
      <protection locked="0"/>
    </xf>
    <xf numFmtId="0" fontId="16" fillId="5" borderId="5" xfId="0" applyFont="1" applyFill="1" applyBorder="1" applyAlignment="1" applyProtection="1">
      <alignment horizontal="left"/>
      <protection locked="0"/>
    </xf>
    <xf numFmtId="44" fontId="16" fillId="5" borderId="5" xfId="0" applyNumberFormat="1" applyFont="1" applyFill="1" applyBorder="1" applyAlignment="1" applyProtection="1">
      <alignment horizontal="left"/>
      <protection locked="0"/>
    </xf>
    <xf numFmtId="0" fontId="16" fillId="5" borderId="5" xfId="3" applyFont="1" applyFill="1" applyBorder="1" applyAlignment="1" applyProtection="1">
      <alignment horizontal="center" vertical="center"/>
      <protection locked="0"/>
    </xf>
    <xf numFmtId="0" fontId="16" fillId="5" borderId="5" xfId="0" applyFont="1" applyFill="1" applyBorder="1" applyAlignment="1" applyProtection="1">
      <alignment horizontal="center" vertical="center"/>
      <protection locked="0"/>
    </xf>
    <xf numFmtId="0" fontId="16" fillId="8" borderId="5" xfId="0" applyFont="1" applyFill="1" applyBorder="1" applyAlignment="1">
      <alignment horizontal="left"/>
    </xf>
    <xf numFmtId="44" fontId="16" fillId="8" borderId="5" xfId="0" applyNumberFormat="1" applyFont="1" applyFill="1" applyBorder="1" applyAlignment="1">
      <alignment horizontal="left"/>
    </xf>
    <xf numFmtId="0" fontId="16" fillId="8" borderId="5" xfId="0" applyFont="1" applyFill="1" applyBorder="1"/>
    <xf numFmtId="44" fontId="16" fillId="8" borderId="5" xfId="0" applyNumberFormat="1" applyFont="1" applyFill="1" applyBorder="1"/>
    <xf numFmtId="44" fontId="15" fillId="8" borderId="5" xfId="0" applyNumberFormat="1" applyFont="1" applyFill="1" applyBorder="1" applyAlignment="1">
      <alignment horizontal="center" vertical="center"/>
    </xf>
    <xf numFmtId="44" fontId="16" fillId="8" borderId="5" xfId="0" applyNumberFormat="1" applyFont="1" applyFill="1" applyBorder="1" applyAlignment="1">
      <alignment horizontal="center" vertical="center"/>
    </xf>
    <xf numFmtId="44" fontId="15" fillId="8" borderId="5" xfId="0" applyNumberFormat="1" applyFont="1" applyFill="1" applyBorder="1"/>
    <xf numFmtId="44" fontId="15" fillId="8" borderId="5" xfId="3" applyNumberFormat="1" applyFont="1" applyFill="1" applyBorder="1" applyAlignment="1">
      <alignment horizontal="left"/>
    </xf>
    <xf numFmtId="44" fontId="15" fillId="8" borderId="5" xfId="1" applyFont="1" applyFill="1" applyBorder="1" applyProtection="1"/>
    <xf numFmtId="44" fontId="15" fillId="8" borderId="6" xfId="1" applyFont="1" applyFill="1" applyBorder="1" applyProtection="1"/>
    <xf numFmtId="44" fontId="16" fillId="8" borderId="5" xfId="1" applyFont="1" applyFill="1" applyBorder="1" applyProtection="1"/>
    <xf numFmtId="44" fontId="16" fillId="8" borderId="11" xfId="1" applyFont="1" applyFill="1" applyBorder="1" applyProtection="1"/>
    <xf numFmtId="0" fontId="37" fillId="7" borderId="5" xfId="0" applyFont="1" applyFill="1" applyBorder="1" applyAlignment="1">
      <alignment horizontal="left"/>
    </xf>
    <xf numFmtId="0" fontId="31" fillId="8" borderId="7" xfId="3" applyFont="1" applyFill="1" applyBorder="1" applyAlignment="1">
      <alignment horizontal="left"/>
    </xf>
    <xf numFmtId="0" fontId="31" fillId="5" borderId="5" xfId="0" applyFont="1" applyFill="1" applyBorder="1" applyAlignment="1" applyProtection="1">
      <alignment horizontal="left"/>
      <protection locked="0"/>
    </xf>
    <xf numFmtId="0" fontId="37" fillId="7" borderId="5" xfId="3" applyFont="1" applyFill="1" applyBorder="1" applyAlignment="1">
      <alignment horizontal="center" vertical="center" wrapText="1"/>
    </xf>
    <xf numFmtId="0" fontId="37" fillId="7" borderId="10" xfId="0" applyFont="1" applyFill="1" applyBorder="1" applyAlignment="1">
      <alignment horizontal="center" vertical="center" wrapText="1"/>
    </xf>
    <xf numFmtId="0" fontId="37" fillId="7" borderId="5" xfId="3" applyFont="1" applyFill="1" applyBorder="1" applyAlignment="1">
      <alignment horizontal="center" vertical="center"/>
    </xf>
    <xf numFmtId="0" fontId="30" fillId="5" borderId="6" xfId="3" applyFont="1" applyFill="1" applyBorder="1" applyAlignment="1" applyProtection="1">
      <alignment horizontal="left"/>
      <protection locked="0"/>
    </xf>
    <xf numFmtId="0" fontId="30" fillId="5" borderId="0" xfId="3" applyFont="1" applyFill="1" applyAlignment="1" applyProtection="1">
      <alignment horizontal="left"/>
      <protection locked="0"/>
    </xf>
    <xf numFmtId="164" fontId="30" fillId="5" borderId="6" xfId="3" applyNumberFormat="1" applyFont="1" applyFill="1" applyBorder="1" applyAlignment="1" applyProtection="1">
      <alignment horizontal="left"/>
      <protection locked="0"/>
    </xf>
    <xf numFmtId="0" fontId="14" fillId="8" borderId="0" xfId="5" applyFont="1" applyFill="1" applyBorder="1"/>
    <xf numFmtId="0" fontId="14" fillId="8" borderId="11" xfId="0" applyFont="1" applyFill="1" applyBorder="1"/>
    <xf numFmtId="0" fontId="14" fillId="5" borderId="14" xfId="0" applyFont="1" applyFill="1" applyBorder="1" applyProtection="1">
      <protection locked="0"/>
    </xf>
    <xf numFmtId="0" fontId="14" fillId="5" borderId="11" xfId="0" applyFont="1" applyFill="1" applyBorder="1" applyProtection="1">
      <protection locked="0"/>
    </xf>
    <xf numFmtId="0" fontId="0" fillId="8" borderId="0" xfId="0" applyFill="1"/>
    <xf numFmtId="0" fontId="31" fillId="5" borderId="5" xfId="3" applyFont="1" applyFill="1" applyBorder="1" applyAlignment="1" applyProtection="1">
      <alignment horizontal="left"/>
      <protection locked="0"/>
    </xf>
    <xf numFmtId="0" fontId="0" fillId="0" borderId="0" xfId="0" applyAlignment="1">
      <alignment wrapText="1"/>
    </xf>
    <xf numFmtId="0" fontId="39" fillId="8" borderId="11" xfId="0" applyFont="1" applyFill="1" applyBorder="1"/>
    <xf numFmtId="0" fontId="41" fillId="0" borderId="0" xfId="0" applyFont="1" applyAlignment="1">
      <alignment vertical="top"/>
    </xf>
    <xf numFmtId="0" fontId="42" fillId="0" borderId="0" xfId="0" applyFont="1"/>
    <xf numFmtId="0" fontId="43" fillId="0" borderId="0" xfId="0" applyFont="1"/>
    <xf numFmtId="0" fontId="44" fillId="0" borderId="0" xfId="0" applyFont="1" applyAlignment="1">
      <alignment horizontal="left" vertical="top" wrapText="1"/>
    </xf>
    <xf numFmtId="0" fontId="42" fillId="9" borderId="0" xfId="0" applyFont="1" applyFill="1"/>
    <xf numFmtId="0" fontId="44" fillId="0" borderId="0" xfId="0" applyFont="1" applyAlignment="1">
      <alignment vertical="top"/>
    </xf>
    <xf numFmtId="0" fontId="43" fillId="0" borderId="0" xfId="0" applyFont="1" applyAlignment="1">
      <alignment horizontal="left" vertical="center"/>
    </xf>
    <xf numFmtId="0" fontId="46" fillId="0" borderId="0" xfId="0" applyFont="1" applyAlignment="1">
      <alignment vertical="center"/>
    </xf>
    <xf numFmtId="0" fontId="44" fillId="0" borderId="0" xfId="0" applyFont="1" applyAlignment="1">
      <alignment vertical="center"/>
    </xf>
    <xf numFmtId="0" fontId="48" fillId="0" borderId="0" xfId="6" applyFont="1" applyAlignment="1">
      <alignment vertical="center"/>
    </xf>
    <xf numFmtId="0" fontId="3" fillId="0" borderId="0" xfId="0" applyFont="1"/>
    <xf numFmtId="0" fontId="4" fillId="0" borderId="0" xfId="0" applyFont="1"/>
    <xf numFmtId="0" fontId="18" fillId="8" borderId="5" xfId="0" applyFont="1" applyFill="1" applyBorder="1"/>
    <xf numFmtId="0" fontId="30" fillId="8" borderId="6" xfId="3" applyFont="1" applyFill="1" applyBorder="1" applyAlignment="1">
      <alignment horizontal="left"/>
    </xf>
    <xf numFmtId="0" fontId="36" fillId="8" borderId="13" xfId="3" applyFont="1" applyFill="1" applyBorder="1" applyAlignment="1">
      <alignment horizontal="left"/>
    </xf>
    <xf numFmtId="0" fontId="36" fillId="8" borderId="7" xfId="3" applyFont="1" applyFill="1" applyBorder="1" applyAlignment="1">
      <alignment horizontal="left"/>
    </xf>
    <xf numFmtId="0" fontId="30" fillId="8" borderId="5" xfId="0" applyFont="1" applyFill="1" applyBorder="1"/>
    <xf numFmtId="0" fontId="30" fillId="8" borderId="0" xfId="3" applyFont="1" applyFill="1" applyAlignment="1">
      <alignment horizontal="left"/>
    </xf>
    <xf numFmtId="0" fontId="36" fillId="8" borderId="0" xfId="3" applyFont="1" applyFill="1" applyAlignment="1">
      <alignment horizontal="left"/>
    </xf>
    <xf numFmtId="0" fontId="30" fillId="8" borderId="0" xfId="0" applyFont="1" applyFill="1"/>
    <xf numFmtId="164" fontId="30" fillId="8" borderId="6" xfId="3" applyNumberFormat="1" applyFont="1" applyFill="1" applyBorder="1" applyAlignment="1">
      <alignment horizontal="left"/>
    </xf>
    <xf numFmtId="0" fontId="18" fillId="0" borderId="0" xfId="0" applyFont="1" applyAlignment="1">
      <alignment horizontal="center"/>
    </xf>
    <xf numFmtId="0" fontId="19" fillId="7" borderId="17" xfId="3" applyFont="1" applyFill="1" applyBorder="1" applyAlignment="1">
      <alignment horizontal="center" vertical="center" wrapText="1"/>
    </xf>
    <xf numFmtId="0" fontId="19" fillId="7" borderId="10" xfId="0" applyFont="1" applyFill="1" applyBorder="1" applyAlignment="1">
      <alignment horizontal="center" vertical="center"/>
    </xf>
    <xf numFmtId="0" fontId="19" fillId="7" borderId="10" xfId="0" applyFont="1" applyFill="1" applyBorder="1" applyAlignment="1">
      <alignment horizontal="center" vertical="center" wrapText="1"/>
    </xf>
    <xf numFmtId="0" fontId="9" fillId="0" borderId="0" xfId="0" applyFont="1"/>
    <xf numFmtId="44" fontId="18" fillId="8" borderId="7" xfId="1" applyFont="1" applyFill="1" applyBorder="1" applyProtection="1"/>
    <xf numFmtId="44" fontId="18" fillId="8" borderId="5" xfId="1" applyFont="1" applyFill="1" applyBorder="1" applyProtection="1"/>
    <xf numFmtId="44" fontId="20" fillId="6" borderId="5" xfId="1" applyFont="1" applyFill="1" applyBorder="1" applyProtection="1"/>
    <xf numFmtId="0" fontId="18" fillId="0" borderId="8" xfId="0" applyFont="1" applyBorder="1" applyAlignment="1">
      <alignment horizontal="left"/>
    </xf>
    <xf numFmtId="0" fontId="19" fillId="7" borderId="5" xfId="3" applyFont="1" applyFill="1" applyBorder="1" applyAlignment="1">
      <alignment horizontal="center" vertical="center" wrapText="1"/>
    </xf>
    <xf numFmtId="44" fontId="22" fillId="6" borderId="11" xfId="1" applyFont="1" applyFill="1" applyBorder="1" applyProtection="1"/>
    <xf numFmtId="0" fontId="19" fillId="7" borderId="5" xfId="0" applyFont="1" applyFill="1" applyBorder="1" applyAlignment="1">
      <alignment horizontal="center" vertical="center"/>
    </xf>
    <xf numFmtId="14" fontId="18" fillId="5" borderId="5" xfId="0" applyNumberFormat="1" applyFont="1" applyFill="1" applyBorder="1" applyProtection="1">
      <protection locked="0"/>
    </xf>
    <xf numFmtId="44" fontId="18" fillId="5" borderId="5" xfId="1" applyFont="1" applyFill="1" applyBorder="1" applyProtection="1">
      <protection locked="0"/>
    </xf>
    <xf numFmtId="14" fontId="18" fillId="5" borderId="10" xfId="0" applyNumberFormat="1" applyFont="1" applyFill="1" applyBorder="1" applyProtection="1">
      <protection locked="0"/>
    </xf>
    <xf numFmtId="44" fontId="18" fillId="5" borderId="10" xfId="1" applyFont="1" applyFill="1" applyBorder="1" applyProtection="1">
      <protection locked="0"/>
    </xf>
    <xf numFmtId="0" fontId="18" fillId="0" borderId="5" xfId="0" applyFont="1" applyBorder="1"/>
    <xf numFmtId="0" fontId="30" fillId="0" borderId="5" xfId="0" applyFont="1" applyBorder="1"/>
    <xf numFmtId="0" fontId="30" fillId="0" borderId="0" xfId="0" applyFont="1"/>
    <xf numFmtId="0" fontId="37" fillId="4" borderId="3" xfId="3" applyFont="1" applyFill="1" applyBorder="1" applyAlignment="1">
      <alignment horizontal="left" vertical="center"/>
    </xf>
    <xf numFmtId="0" fontId="24" fillId="7" borderId="0" xfId="4" applyFont="1" applyFill="1" applyProtection="1"/>
    <xf numFmtId="0" fontId="14" fillId="8" borderId="0" xfId="5" applyFont="1" applyFill="1" applyBorder="1" applyProtection="1"/>
    <xf numFmtId="0" fontId="39" fillId="8" borderId="0" xfId="5" applyFont="1" applyFill="1" applyBorder="1" applyProtection="1"/>
    <xf numFmtId="0" fontId="44" fillId="0" borderId="0" xfId="0" applyFont="1" applyAlignment="1">
      <alignment horizontal="left" vertical="top" wrapText="1"/>
    </xf>
    <xf numFmtId="0" fontId="40" fillId="7" borderId="16" xfId="0" applyFont="1" applyFill="1" applyBorder="1" applyAlignment="1">
      <alignment horizontal="center" vertical="center" wrapText="1"/>
    </xf>
    <xf numFmtId="0" fontId="45" fillId="0" borderId="0" xfId="0" applyFont="1" applyAlignment="1">
      <alignment horizontal="left" vertical="top" wrapText="1"/>
    </xf>
    <xf numFmtId="0" fontId="23" fillId="7" borderId="16" xfId="0" applyFont="1" applyFill="1" applyBorder="1" applyAlignment="1">
      <alignment horizontal="center" vertical="center"/>
    </xf>
    <xf numFmtId="0" fontId="23" fillId="7" borderId="0" xfId="0" applyFont="1" applyFill="1" applyAlignment="1">
      <alignment horizontal="center" vertical="center"/>
    </xf>
    <xf numFmtId="0" fontId="18" fillId="0" borderId="3" xfId="0" applyFont="1" applyBorder="1" applyAlignment="1">
      <alignment horizontal="center"/>
    </xf>
    <xf numFmtId="0" fontId="18" fillId="0" borderId="4" xfId="0" applyFont="1" applyBorder="1" applyAlignment="1">
      <alignment horizontal="center"/>
    </xf>
    <xf numFmtId="0" fontId="18" fillId="0" borderId="2" xfId="0" applyFont="1" applyBorder="1" applyAlignment="1">
      <alignment horizontal="center"/>
    </xf>
    <xf numFmtId="0" fontId="16" fillId="8" borderId="6" xfId="0" applyFont="1" applyFill="1" applyBorder="1" applyAlignment="1">
      <alignment horizontal="left"/>
    </xf>
    <xf numFmtId="0" fontId="16" fillId="8" borderId="13" xfId="0" applyFont="1" applyFill="1" applyBorder="1" applyAlignment="1">
      <alignment horizontal="left"/>
    </xf>
    <xf numFmtId="0" fontId="16" fillId="8" borderId="7" xfId="0" applyFont="1" applyFill="1" applyBorder="1" applyAlignment="1">
      <alignment horizontal="left"/>
    </xf>
    <xf numFmtId="0" fontId="17" fillId="8" borderId="6" xfId="0" applyFont="1" applyFill="1" applyBorder="1"/>
    <xf numFmtId="0" fontId="17" fillId="8" borderId="13" xfId="0" applyFont="1" applyFill="1" applyBorder="1"/>
    <xf numFmtId="0" fontId="17" fillId="8" borderId="7" xfId="0" applyFont="1" applyFill="1" applyBorder="1"/>
    <xf numFmtId="0" fontId="18" fillId="8" borderId="6" xfId="3" applyFont="1" applyFill="1" applyBorder="1" applyAlignment="1">
      <alignment horizontal="left"/>
    </xf>
    <xf numFmtId="0" fontId="18" fillId="8" borderId="13" xfId="3" applyFont="1" applyFill="1" applyBorder="1" applyAlignment="1">
      <alignment horizontal="left"/>
    </xf>
    <xf numFmtId="0" fontId="18" fillId="8" borderId="7" xfId="3" applyFont="1" applyFill="1" applyBorder="1" applyAlignment="1">
      <alignment horizontal="left"/>
    </xf>
    <xf numFmtId="0" fontId="25" fillId="7" borderId="16" xfId="3" applyFont="1" applyFill="1" applyBorder="1" applyAlignment="1">
      <alignment vertical="center"/>
    </xf>
    <xf numFmtId="0" fontId="21" fillId="7" borderId="5" xfId="0" applyFont="1" applyFill="1" applyBorder="1" applyAlignment="1">
      <alignment horizontal="center"/>
    </xf>
    <xf numFmtId="0" fontId="15" fillId="8" borderId="6" xfId="0" applyFont="1" applyFill="1" applyBorder="1"/>
    <xf numFmtId="0" fontId="15" fillId="8" borderId="13" xfId="0" applyFont="1" applyFill="1" applyBorder="1"/>
    <xf numFmtId="0" fontId="15" fillId="8" borderId="7" xfId="0" applyFont="1" applyFill="1" applyBorder="1"/>
    <xf numFmtId="0" fontId="38" fillId="6" borderId="11" xfId="3" applyFont="1" applyFill="1" applyBorder="1" applyAlignment="1">
      <alignment horizontal="left"/>
    </xf>
    <xf numFmtId="0" fontId="22" fillId="6" borderId="11" xfId="3" applyFont="1" applyFill="1" applyBorder="1" applyAlignment="1">
      <alignment horizontal="left"/>
    </xf>
    <xf numFmtId="0" fontId="18" fillId="0" borderId="3" xfId="3" applyFont="1" applyBorder="1" applyAlignment="1">
      <alignment horizontal="left"/>
    </xf>
    <xf numFmtId="0" fontId="18" fillId="0" borderId="4" xfId="3" applyFont="1" applyBorder="1" applyAlignment="1">
      <alignment horizontal="left"/>
    </xf>
    <xf numFmtId="0" fontId="20" fillId="6" borderId="5" xfId="0" applyFont="1" applyFill="1" applyBorder="1" applyAlignment="1">
      <alignment horizontal="left"/>
    </xf>
    <xf numFmtId="0" fontId="18" fillId="0" borderId="3" xfId="0" applyFont="1" applyBorder="1" applyAlignment="1">
      <alignment horizontal="left"/>
    </xf>
    <xf numFmtId="0" fontId="18" fillId="0" borderId="4" xfId="0" applyFont="1" applyBorder="1" applyAlignment="1">
      <alignment horizontal="left"/>
    </xf>
    <xf numFmtId="0" fontId="18" fillId="0" borderId="2" xfId="0" applyFont="1" applyBorder="1" applyAlignment="1">
      <alignment horizontal="left"/>
    </xf>
    <xf numFmtId="0" fontId="18" fillId="5" borderId="15" xfId="0" applyFont="1" applyFill="1" applyBorder="1" applyAlignment="1" applyProtection="1">
      <alignment horizontal="left"/>
      <protection locked="0"/>
    </xf>
    <xf numFmtId="0" fontId="18" fillId="5" borderId="0" xfId="0" applyFont="1" applyFill="1" applyAlignment="1" applyProtection="1">
      <alignment horizontal="left"/>
      <protection locked="0"/>
    </xf>
    <xf numFmtId="0" fontId="18" fillId="5" borderId="9" xfId="0" applyFont="1" applyFill="1" applyBorder="1" applyAlignment="1" applyProtection="1">
      <alignment horizontal="left"/>
      <protection locked="0"/>
    </xf>
    <xf numFmtId="0" fontId="18" fillId="5" borderId="16" xfId="0" applyFont="1" applyFill="1" applyBorder="1" applyAlignment="1" applyProtection="1">
      <alignment horizontal="left"/>
      <protection locked="0"/>
    </xf>
    <xf numFmtId="0" fontId="19" fillId="7" borderId="15" xfId="0" applyFont="1" applyFill="1" applyBorder="1" applyAlignment="1">
      <alignment horizontal="left" vertical="center"/>
    </xf>
    <xf numFmtId="0" fontId="19" fillId="7" borderId="0" xfId="0" applyFont="1" applyFill="1" applyAlignment="1">
      <alignment horizontal="left" vertical="center"/>
    </xf>
    <xf numFmtId="0" fontId="19" fillId="7" borderId="6" xfId="3" applyFont="1" applyFill="1" applyBorder="1" applyAlignment="1">
      <alignment horizontal="left" vertical="center"/>
    </xf>
    <xf numFmtId="0" fontId="19" fillId="7" borderId="13" xfId="3" applyFont="1" applyFill="1" applyBorder="1" applyAlignment="1">
      <alignment horizontal="left" vertical="center"/>
    </xf>
    <xf numFmtId="0" fontId="19" fillId="7" borderId="7" xfId="3" applyFont="1" applyFill="1" applyBorder="1" applyAlignment="1">
      <alignment horizontal="left" vertical="center"/>
    </xf>
    <xf numFmtId="44" fontId="16" fillId="8" borderId="6" xfId="0" applyNumberFormat="1" applyFont="1" applyFill="1" applyBorder="1"/>
    <xf numFmtId="44" fontId="16" fillId="8" borderId="13" xfId="0" applyNumberFormat="1" applyFont="1" applyFill="1" applyBorder="1"/>
    <xf numFmtId="44" fontId="16" fillId="8" borderId="7" xfId="0" applyNumberFormat="1" applyFont="1" applyFill="1" applyBorder="1"/>
    <xf numFmtId="0" fontId="16" fillId="8" borderId="5" xfId="0" applyFont="1" applyFill="1" applyBorder="1" applyAlignment="1">
      <alignment horizontal="left"/>
    </xf>
    <xf numFmtId="0" fontId="13" fillId="7" borderId="0" xfId="0" applyFont="1" applyFill="1" applyAlignment="1">
      <alignment horizontal="center" vertical="center"/>
    </xf>
    <xf numFmtId="0" fontId="25" fillId="7" borderId="0" xfId="3" applyFont="1" applyFill="1" applyAlignment="1">
      <alignment horizontal="center" vertical="center"/>
    </xf>
    <xf numFmtId="0" fontId="25" fillId="7" borderId="5" xfId="3" applyFont="1" applyFill="1" applyBorder="1" applyAlignment="1">
      <alignment horizontal="center" vertical="center" wrapText="1"/>
    </xf>
    <xf numFmtId="0" fontId="15" fillId="6" borderId="5" xfId="3" applyFont="1" applyFill="1" applyBorder="1" applyAlignment="1">
      <alignment horizontal="right"/>
    </xf>
    <xf numFmtId="0" fontId="15" fillId="6" borderId="5" xfId="0" applyFont="1" applyFill="1" applyBorder="1" applyAlignment="1">
      <alignment horizontal="right"/>
    </xf>
    <xf numFmtId="0" fontId="29" fillId="4" borderId="0" xfId="0" applyFont="1" applyFill="1" applyAlignment="1">
      <alignment horizontal="center" vertical="center"/>
    </xf>
    <xf numFmtId="0" fontId="29" fillId="4" borderId="0" xfId="0" applyFont="1" applyFill="1" applyAlignment="1">
      <alignment horizontal="center"/>
    </xf>
  </cellXfs>
  <cellStyles count="7">
    <cellStyle name="40% - Accent2" xfId="5" builtinId="35"/>
    <cellStyle name="Accent2" xfId="4" builtinId="33"/>
    <cellStyle name="Currency" xfId="1" builtinId="4"/>
    <cellStyle name="Currency 3" xfId="2" xr:uid="{2362355B-7CB0-4493-BEA5-3209B612E091}"/>
    <cellStyle name="Hyperlink" xfId="6" builtinId="8"/>
    <cellStyle name="Normal" xfId="0" builtinId="0"/>
    <cellStyle name="Normal 3" xfId="3" xr:uid="{0D9DE38C-3283-4EC0-BD2A-96B6FEF83E20}"/>
  </cellStyles>
  <dxfs count="396">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fill>
        <patternFill>
          <fgColor rgb="FF000000"/>
          <bgColor rgb="FFFEF0CE"/>
        </patternFill>
      </fill>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rgb="FF000000"/>
        </bottom>
      </border>
    </dxf>
    <dxf>
      <font>
        <strike val="0"/>
        <outline val="0"/>
        <shadow val="0"/>
        <vertAlign val="baseline"/>
        <sz val="11"/>
        <name val="Open Sans"/>
        <scheme val="none"/>
      </font>
      <protection locked="1" hidden="0"/>
    </dxf>
    <dxf>
      <border>
        <bottom style="thin">
          <color rgb="FFFFFFFF"/>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5" formatCode="_-* #,##0.00_-;\-* #,##0.00_-;_-* &quot;-&quot;??_-;_-@_-"/>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E4BD90"/>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center" vertical="center"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indexed="64"/>
        </bottom>
      </border>
    </dxf>
    <dxf>
      <font>
        <strike val="0"/>
        <outline val="0"/>
        <shadow val="0"/>
        <vertAlign val="baseline"/>
        <sz val="11"/>
        <name val="Open Sans"/>
        <scheme val="none"/>
      </font>
      <fill>
        <patternFill>
          <fgColor indexed="64"/>
          <bgColor rgb="FFFEF0CE"/>
        </patternFill>
      </fill>
      <protection locked="1" hidden="0"/>
    </dxf>
    <dxf>
      <border>
        <bottom style="thin">
          <color theme="0"/>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indexed="64"/>
        </bottom>
      </border>
    </dxf>
    <dxf>
      <font>
        <strike val="0"/>
        <outline val="0"/>
        <shadow val="0"/>
        <vertAlign val="baseline"/>
        <sz val="11"/>
        <name val="Open Sans"/>
        <scheme val="none"/>
      </font>
      <protection locked="1" hidden="0"/>
    </dxf>
    <dxf>
      <border>
        <bottom style="thin">
          <color theme="0"/>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numFmt numFmtId="34" formatCode="_-&quot;$&quot;* #,##0.00_-;\-&quot;$&quot;* #,##0.00_-;_-&quot;$&quot;* &quot;-&quot;??_-;_-@_-"/>
      <fill>
        <patternFill patternType="solid">
          <fgColor indexed="64"/>
          <bgColor rgb="FFE4BD90"/>
        </patternFill>
      </fill>
      <border diagonalUp="0" diagonalDown="0">
        <left style="thin">
          <color rgb="FFB16F37"/>
        </left>
        <right style="thin">
          <color rgb="FFB16F37"/>
        </right>
        <top style="thin">
          <color rgb="FFB16F37"/>
        </top>
        <bottom style="thin">
          <color rgb="FFB16F37"/>
        </bottom>
      </border>
      <protection locked="1"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rgb="FFB16F37"/>
        </right>
        <top style="thin">
          <color theme="0"/>
        </top>
        <bottom style="thin">
          <color theme="0"/>
        </bottom>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b val="0"/>
        <i val="0"/>
        <strike val="0"/>
        <condense val="0"/>
        <extend val="0"/>
        <outline val="0"/>
        <shadow val="0"/>
        <u val="none"/>
        <vertAlign val="baseline"/>
        <sz val="11"/>
        <color auto="1"/>
        <name val="Open Sans"/>
        <scheme val="none"/>
      </font>
      <fill>
        <patternFill patternType="solid">
          <fgColor indexed="64"/>
          <bgColor rgb="FFFEF0CE"/>
        </patternFill>
      </fill>
      <alignment horizontal="left"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font>
        <strike val="0"/>
        <outline val="0"/>
        <shadow val="0"/>
        <vertAlign val="baseline"/>
        <sz val="11"/>
        <name val="Open Sans"/>
        <scheme val="none"/>
      </font>
      <fill>
        <patternFill patternType="solid">
          <fgColor indexed="64"/>
          <bgColor rgb="FFFEF0CE"/>
        </patternFill>
      </fill>
      <border diagonalUp="0" diagonalDown="0">
        <left style="thin">
          <color theme="0"/>
        </left>
        <right style="thin">
          <color theme="0"/>
        </right>
        <top style="thin">
          <color theme="0"/>
        </top>
        <bottom style="thin">
          <color theme="0"/>
        </bottom>
        <vertical style="thin">
          <color theme="0"/>
        </vertical>
        <horizontal style="thin">
          <color theme="0"/>
        </horizontal>
      </border>
      <protection locked="0" hidden="0"/>
    </dxf>
    <dxf>
      <border outline="0">
        <bottom style="hair">
          <color indexed="64"/>
        </bottom>
      </border>
    </dxf>
    <dxf>
      <font>
        <strike val="0"/>
        <outline val="0"/>
        <shadow val="0"/>
        <vertAlign val="baseline"/>
        <sz val="11"/>
        <name val="Open Sans"/>
        <scheme val="none"/>
      </font>
      <protection locked="1" hidden="0"/>
    </dxf>
    <dxf>
      <border>
        <bottom style="thin">
          <color theme="0"/>
        </bottom>
      </border>
    </dxf>
    <dxf>
      <font>
        <b/>
        <i val="0"/>
        <strike val="0"/>
        <condense val="0"/>
        <extend val="0"/>
        <outline val="0"/>
        <shadow val="0"/>
        <u val="none"/>
        <vertAlign val="baseline"/>
        <sz val="11"/>
        <color theme="0"/>
        <name val="Open Sans"/>
        <scheme val="none"/>
      </font>
      <fill>
        <patternFill patternType="solid">
          <fgColor indexed="64"/>
          <bgColor rgb="FFB16F37"/>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s>
  <tableStyles count="1" defaultTableStyle="TableStyleMedium2" defaultPivotStyle="PivotStyleLight16">
    <tableStyle name="Test Table format" pivot="0" count="1" xr9:uid="{A7B8D35F-3412-45F5-A2A6-46246AAD8513}">
      <tableStyleElement type="firstColumnStripe" size="7"/>
    </tableStyle>
  </tableStyles>
  <colors>
    <mruColors>
      <color rgb="FFB16F37"/>
      <color rgb="FFF2AD07"/>
      <color rgb="FFE4BD90"/>
      <color rgb="FFFEF0CE"/>
      <color rgb="FFFDDC8B"/>
      <color rgb="FF6B4939"/>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5.png"/><Relationship Id="rId7" Type="http://schemas.openxmlformats.org/officeDocument/2006/relationships/customXml" Target="../ink/ink1.xml"/><Relationship Id="rId2" Type="http://schemas.openxmlformats.org/officeDocument/2006/relationships/image" Target="../media/image4.png"/><Relationship Id="rId1" Type="http://schemas.openxmlformats.org/officeDocument/2006/relationships/image" Target="../media/image1.png"/><Relationship Id="rId6" Type="http://schemas.openxmlformats.org/officeDocument/2006/relationships/image" Target="../media/image8.png"/><Relationship Id="rId5" Type="http://schemas.openxmlformats.org/officeDocument/2006/relationships/image" Target="../media/image7.png"/><Relationship Id="rId10" Type="http://schemas.openxmlformats.org/officeDocument/2006/relationships/image" Target="../media/image11.png"/><Relationship Id="rId4" Type="http://schemas.openxmlformats.org/officeDocument/2006/relationships/image" Target="../media/image6.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0</xdr:col>
      <xdr:colOff>83186</xdr:colOff>
      <xdr:row>0</xdr:row>
      <xdr:rowOff>0</xdr:rowOff>
    </xdr:from>
    <xdr:to>
      <xdr:col>0</xdr:col>
      <xdr:colOff>971551</xdr:colOff>
      <xdr:row>1</xdr:row>
      <xdr:rowOff>27940</xdr:rowOff>
    </xdr:to>
    <xdr:pic>
      <xdr:nvPicPr>
        <xdr:cNvPr id="2" name="Imagen 1">
          <a:extLst>
            <a:ext uri="{FF2B5EF4-FFF2-40B4-BE49-F238E27FC236}">
              <a16:creationId xmlns:a16="http://schemas.microsoft.com/office/drawing/2014/main" id="{4EEBA9EC-2AC0-4FB1-910A-124FCAC0E720}"/>
            </a:ext>
          </a:extLst>
        </xdr:cNvPr>
        <xdr:cNvPicPr>
          <a:picLocks noChangeAspect="1"/>
        </xdr:cNvPicPr>
      </xdr:nvPicPr>
      <xdr:blipFill rotWithShape="1">
        <a:blip xmlns:r="http://schemas.openxmlformats.org/officeDocument/2006/relationships" r:embed="rId1"/>
        <a:srcRect l="24300" r="23050"/>
        <a:stretch>
          <a:fillRect/>
        </a:stretch>
      </xdr:blipFill>
      <xdr:spPr>
        <a:xfrm>
          <a:off x="83186" y="0"/>
          <a:ext cx="888365" cy="932815"/>
        </a:xfrm>
        <a:prstGeom prst="rect">
          <a:avLst/>
        </a:prstGeom>
      </xdr:spPr>
    </xdr:pic>
    <xdr:clientData/>
  </xdr:twoCellAnchor>
  <xdr:twoCellAnchor editAs="oneCell">
    <xdr:from>
      <xdr:col>4</xdr:col>
      <xdr:colOff>311150</xdr:colOff>
      <xdr:row>0</xdr:row>
      <xdr:rowOff>28575</xdr:rowOff>
    </xdr:from>
    <xdr:to>
      <xdr:col>4</xdr:col>
      <xdr:colOff>1094740</xdr:colOff>
      <xdr:row>1</xdr:row>
      <xdr:rowOff>66675</xdr:rowOff>
    </xdr:to>
    <xdr:pic>
      <xdr:nvPicPr>
        <xdr:cNvPr id="3" name="Imagen 1">
          <a:extLst>
            <a:ext uri="{FF2B5EF4-FFF2-40B4-BE49-F238E27FC236}">
              <a16:creationId xmlns:a16="http://schemas.microsoft.com/office/drawing/2014/main" id="{593341C7-54A9-4E7A-B8E4-4B2CE62C0DD9}"/>
            </a:ext>
          </a:extLst>
        </xdr:cNvPr>
        <xdr:cNvPicPr>
          <a:picLocks noChangeAspect="1"/>
        </xdr:cNvPicPr>
      </xdr:nvPicPr>
      <xdr:blipFill rotWithShape="1">
        <a:blip xmlns:r="http://schemas.openxmlformats.org/officeDocument/2006/relationships" r:embed="rId1"/>
        <a:srcRect l="24300" r="23050"/>
        <a:stretch>
          <a:fillRect/>
        </a:stretch>
      </xdr:blipFill>
      <xdr:spPr>
        <a:xfrm>
          <a:off x="7883525" y="28575"/>
          <a:ext cx="783590" cy="942975"/>
        </a:xfrm>
        <a:prstGeom prst="rect">
          <a:avLst/>
        </a:prstGeom>
      </xdr:spPr>
    </xdr:pic>
    <xdr:clientData/>
  </xdr:twoCellAnchor>
  <xdr:twoCellAnchor editAs="oneCell">
    <xdr:from>
      <xdr:col>2</xdr:col>
      <xdr:colOff>495299</xdr:colOff>
      <xdr:row>4</xdr:row>
      <xdr:rowOff>0</xdr:rowOff>
    </xdr:from>
    <xdr:to>
      <xdr:col>4</xdr:col>
      <xdr:colOff>758951</xdr:colOff>
      <xdr:row>22</xdr:row>
      <xdr:rowOff>72390</xdr:rowOff>
    </xdr:to>
    <xdr:pic>
      <xdr:nvPicPr>
        <xdr:cNvPr id="12" name="Picture 11">
          <a:extLst>
            <a:ext uri="{FF2B5EF4-FFF2-40B4-BE49-F238E27FC236}">
              <a16:creationId xmlns:a16="http://schemas.microsoft.com/office/drawing/2014/main" id="{DC30D017-CE0D-528C-8444-6DA80A6482AA}"/>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019"/>
        <a:stretch>
          <a:fillRect/>
        </a:stretch>
      </xdr:blipFill>
      <xdr:spPr>
        <a:xfrm>
          <a:off x="6857999" y="1524000"/>
          <a:ext cx="2902077" cy="3901440"/>
        </a:xfrm>
        <a:prstGeom prst="rect">
          <a:avLst/>
        </a:prstGeom>
      </xdr:spPr>
    </xdr:pic>
    <xdr:clientData/>
  </xdr:twoCellAnchor>
  <xdr:twoCellAnchor editAs="oneCell">
    <xdr:from>
      <xdr:col>2</xdr:col>
      <xdr:colOff>80542</xdr:colOff>
      <xdr:row>24</xdr:row>
      <xdr:rowOff>66675</xdr:rowOff>
    </xdr:from>
    <xdr:to>
      <xdr:col>4</xdr:col>
      <xdr:colOff>958215</xdr:colOff>
      <xdr:row>33</xdr:row>
      <xdr:rowOff>9525</xdr:rowOff>
    </xdr:to>
    <xdr:pic>
      <xdr:nvPicPr>
        <xdr:cNvPr id="14" name="Picture 13">
          <a:extLst>
            <a:ext uri="{FF2B5EF4-FFF2-40B4-BE49-F238E27FC236}">
              <a16:creationId xmlns:a16="http://schemas.microsoft.com/office/drawing/2014/main" id="{312C1B78-D207-E817-1582-BB4C06AE08F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443242" y="5848350"/>
          <a:ext cx="3516098" cy="2343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216536</xdr:colOff>
      <xdr:row>0</xdr:row>
      <xdr:rowOff>16511</xdr:rowOff>
    </xdr:from>
    <xdr:ext cx="859789" cy="936886"/>
    <xdr:pic>
      <xdr:nvPicPr>
        <xdr:cNvPr id="2" name="Imagen 1">
          <a:extLst>
            <a:ext uri="{FF2B5EF4-FFF2-40B4-BE49-F238E27FC236}">
              <a16:creationId xmlns:a16="http://schemas.microsoft.com/office/drawing/2014/main" id="{8A2B3DAF-2764-4733-AE8C-459805CE0921}"/>
            </a:ext>
          </a:extLst>
        </xdr:cNvPr>
        <xdr:cNvPicPr>
          <a:picLocks noChangeAspect="1"/>
        </xdr:cNvPicPr>
      </xdr:nvPicPr>
      <xdr:blipFill rotWithShape="1">
        <a:blip xmlns:r="http://schemas.openxmlformats.org/officeDocument/2006/relationships" r:embed="rId1"/>
        <a:srcRect l="24300" r="23050"/>
        <a:stretch>
          <a:fillRect/>
        </a:stretch>
      </xdr:blipFill>
      <xdr:spPr>
        <a:xfrm>
          <a:off x="216536" y="16511"/>
          <a:ext cx="859789" cy="936886"/>
        </a:xfrm>
        <a:prstGeom prst="rect">
          <a:avLst/>
        </a:prstGeom>
      </xdr:spPr>
    </xdr:pic>
    <xdr:clientData/>
  </xdr:oneCellAnchor>
  <xdr:twoCellAnchor editAs="oneCell">
    <xdr:from>
      <xdr:col>1</xdr:col>
      <xdr:colOff>282575</xdr:colOff>
      <xdr:row>118</xdr:row>
      <xdr:rowOff>57150</xdr:rowOff>
    </xdr:from>
    <xdr:to>
      <xdr:col>2</xdr:col>
      <xdr:colOff>168576</xdr:colOff>
      <xdr:row>132</xdr:row>
      <xdr:rowOff>9653</xdr:rowOff>
    </xdr:to>
    <xdr:pic>
      <xdr:nvPicPr>
        <xdr:cNvPr id="17" name="Picture 16">
          <a:extLst>
            <a:ext uri="{FF2B5EF4-FFF2-40B4-BE49-F238E27FC236}">
              <a16:creationId xmlns:a16="http://schemas.microsoft.com/office/drawing/2014/main" id="{186862C1-3953-4C72-3083-861916B56FC8}"/>
            </a:ext>
          </a:extLst>
        </xdr:cNvPr>
        <xdr:cNvPicPr>
          <a:picLocks noChangeAspect="1"/>
        </xdr:cNvPicPr>
      </xdr:nvPicPr>
      <xdr:blipFill>
        <a:blip xmlns:r="http://schemas.openxmlformats.org/officeDocument/2006/relationships" r:embed="rId2"/>
        <a:stretch>
          <a:fillRect/>
        </a:stretch>
      </xdr:blipFill>
      <xdr:spPr>
        <a:xfrm>
          <a:off x="901700" y="22231350"/>
          <a:ext cx="5858176" cy="2486153"/>
        </a:xfrm>
        <a:prstGeom prst="rect">
          <a:avLst/>
        </a:prstGeom>
        <a:ln>
          <a:solidFill>
            <a:schemeClr val="accent1"/>
          </a:solidFill>
        </a:ln>
      </xdr:spPr>
    </xdr:pic>
    <xdr:clientData/>
  </xdr:twoCellAnchor>
  <xdr:twoCellAnchor editAs="oneCell">
    <xdr:from>
      <xdr:col>1</xdr:col>
      <xdr:colOff>238125</xdr:colOff>
      <xdr:row>134</xdr:row>
      <xdr:rowOff>38100</xdr:rowOff>
    </xdr:from>
    <xdr:to>
      <xdr:col>2</xdr:col>
      <xdr:colOff>124126</xdr:colOff>
      <xdr:row>147</xdr:row>
      <xdr:rowOff>168403</xdr:rowOff>
    </xdr:to>
    <xdr:pic>
      <xdr:nvPicPr>
        <xdr:cNvPr id="18" name="Picture 17">
          <a:extLst>
            <a:ext uri="{FF2B5EF4-FFF2-40B4-BE49-F238E27FC236}">
              <a16:creationId xmlns:a16="http://schemas.microsoft.com/office/drawing/2014/main" id="{881E7E2E-40D9-F2F6-6E6B-53BA436161F4}"/>
            </a:ext>
          </a:extLst>
        </xdr:cNvPr>
        <xdr:cNvPicPr>
          <a:picLocks noChangeAspect="1"/>
        </xdr:cNvPicPr>
      </xdr:nvPicPr>
      <xdr:blipFill>
        <a:blip xmlns:r="http://schemas.openxmlformats.org/officeDocument/2006/relationships" r:embed="rId3"/>
        <a:stretch>
          <a:fillRect/>
        </a:stretch>
      </xdr:blipFill>
      <xdr:spPr>
        <a:xfrm>
          <a:off x="857250" y="25107900"/>
          <a:ext cx="5858176" cy="2482978"/>
        </a:xfrm>
        <a:prstGeom prst="rect">
          <a:avLst/>
        </a:prstGeom>
        <a:ln>
          <a:solidFill>
            <a:schemeClr val="accent1"/>
          </a:solidFill>
        </a:ln>
      </xdr:spPr>
    </xdr:pic>
    <xdr:clientData/>
  </xdr:twoCellAnchor>
  <xdr:twoCellAnchor editAs="oneCell">
    <xdr:from>
      <xdr:col>0</xdr:col>
      <xdr:colOff>578828</xdr:colOff>
      <xdr:row>4</xdr:row>
      <xdr:rowOff>58615</xdr:rowOff>
    </xdr:from>
    <xdr:to>
      <xdr:col>2</xdr:col>
      <xdr:colOff>1</xdr:colOff>
      <xdr:row>11</xdr:row>
      <xdr:rowOff>125096</xdr:rowOff>
    </xdr:to>
    <xdr:pic>
      <xdr:nvPicPr>
        <xdr:cNvPr id="3" name="Picture 2">
          <a:extLst>
            <a:ext uri="{FF2B5EF4-FFF2-40B4-BE49-F238E27FC236}">
              <a16:creationId xmlns:a16="http://schemas.microsoft.com/office/drawing/2014/main" id="{6C30D381-FD9D-1989-33BA-5FC3E1A375F6}"/>
            </a:ext>
          </a:extLst>
        </xdr:cNvPr>
        <xdr:cNvPicPr>
          <a:picLocks noChangeAspect="1"/>
        </xdr:cNvPicPr>
      </xdr:nvPicPr>
      <xdr:blipFill>
        <a:blip xmlns:r="http://schemas.openxmlformats.org/officeDocument/2006/relationships" r:embed="rId4"/>
        <a:stretch>
          <a:fillRect/>
        </a:stretch>
      </xdr:blipFill>
      <xdr:spPr>
        <a:xfrm>
          <a:off x="578828" y="1633903"/>
          <a:ext cx="5722327" cy="1399981"/>
        </a:xfrm>
        <a:prstGeom prst="rect">
          <a:avLst/>
        </a:prstGeom>
      </xdr:spPr>
    </xdr:pic>
    <xdr:clientData/>
  </xdr:twoCellAnchor>
  <xdr:twoCellAnchor editAs="oneCell">
    <xdr:from>
      <xdr:col>1</xdr:col>
      <xdr:colOff>65943</xdr:colOff>
      <xdr:row>16</xdr:row>
      <xdr:rowOff>58615</xdr:rowOff>
    </xdr:from>
    <xdr:to>
      <xdr:col>1</xdr:col>
      <xdr:colOff>5012797</xdr:colOff>
      <xdr:row>34</xdr:row>
      <xdr:rowOff>161193</xdr:rowOff>
    </xdr:to>
    <xdr:pic>
      <xdr:nvPicPr>
        <xdr:cNvPr id="6" name="Picture 5">
          <a:extLst>
            <a:ext uri="{FF2B5EF4-FFF2-40B4-BE49-F238E27FC236}">
              <a16:creationId xmlns:a16="http://schemas.microsoft.com/office/drawing/2014/main" id="{72B5E981-EB9C-7F31-C267-0E7FA1D6B9C7}"/>
            </a:ext>
          </a:extLst>
        </xdr:cNvPr>
        <xdr:cNvPicPr>
          <a:picLocks noChangeAspect="1"/>
        </xdr:cNvPicPr>
      </xdr:nvPicPr>
      <xdr:blipFill>
        <a:blip xmlns:r="http://schemas.openxmlformats.org/officeDocument/2006/relationships" r:embed="rId5"/>
        <a:stretch>
          <a:fillRect/>
        </a:stretch>
      </xdr:blipFill>
      <xdr:spPr>
        <a:xfrm>
          <a:off x="659424" y="3919903"/>
          <a:ext cx="4946854" cy="3531578"/>
        </a:xfrm>
        <a:prstGeom prst="rect">
          <a:avLst/>
        </a:prstGeom>
      </xdr:spPr>
    </xdr:pic>
    <xdr:clientData/>
  </xdr:twoCellAnchor>
  <xdr:twoCellAnchor editAs="oneCell">
    <xdr:from>
      <xdr:col>1</xdr:col>
      <xdr:colOff>0</xdr:colOff>
      <xdr:row>44</xdr:row>
      <xdr:rowOff>190500</xdr:rowOff>
    </xdr:from>
    <xdr:to>
      <xdr:col>2</xdr:col>
      <xdr:colOff>399246</xdr:colOff>
      <xdr:row>57</xdr:row>
      <xdr:rowOff>87924</xdr:rowOff>
    </xdr:to>
    <xdr:pic>
      <xdr:nvPicPr>
        <xdr:cNvPr id="10" name="Picture 9">
          <a:extLst>
            <a:ext uri="{FF2B5EF4-FFF2-40B4-BE49-F238E27FC236}">
              <a16:creationId xmlns:a16="http://schemas.microsoft.com/office/drawing/2014/main" id="{2199D022-591D-8FA2-D02B-BE9D25CCAB47}"/>
            </a:ext>
          </a:extLst>
        </xdr:cNvPr>
        <xdr:cNvPicPr>
          <a:picLocks noChangeAspect="1"/>
        </xdr:cNvPicPr>
      </xdr:nvPicPr>
      <xdr:blipFill>
        <a:blip xmlns:r="http://schemas.openxmlformats.org/officeDocument/2006/relationships" r:embed="rId6"/>
        <a:stretch>
          <a:fillRect/>
        </a:stretch>
      </xdr:blipFill>
      <xdr:spPr>
        <a:xfrm>
          <a:off x="593481" y="9385788"/>
          <a:ext cx="6106919" cy="2373924"/>
        </a:xfrm>
        <a:prstGeom prst="rect">
          <a:avLst/>
        </a:prstGeom>
      </xdr:spPr>
    </xdr:pic>
    <xdr:clientData/>
  </xdr:twoCellAnchor>
  <xdr:twoCellAnchor>
    <xdr:from>
      <xdr:col>1</xdr:col>
      <xdr:colOff>7327</xdr:colOff>
      <xdr:row>54</xdr:row>
      <xdr:rowOff>58616</xdr:rowOff>
    </xdr:from>
    <xdr:to>
      <xdr:col>2</xdr:col>
      <xdr:colOff>578827</xdr:colOff>
      <xdr:row>57</xdr:row>
      <xdr:rowOff>73270</xdr:rowOff>
    </xdr:to>
    <xdr:sp macro="" textlink="">
      <xdr:nvSpPr>
        <xdr:cNvPr id="15" name="Oval 14">
          <a:extLst>
            <a:ext uri="{FF2B5EF4-FFF2-40B4-BE49-F238E27FC236}">
              <a16:creationId xmlns:a16="http://schemas.microsoft.com/office/drawing/2014/main" id="{C46703F1-C3CB-9CAC-2319-02A483DF180B}"/>
            </a:ext>
          </a:extLst>
        </xdr:cNvPr>
        <xdr:cNvSpPr/>
      </xdr:nvSpPr>
      <xdr:spPr>
        <a:xfrm>
          <a:off x="600808" y="11158904"/>
          <a:ext cx="6279173" cy="586154"/>
        </a:xfrm>
        <a:prstGeom prst="ellipse">
          <a:avLst/>
        </a:prstGeom>
        <a:no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1</xdr:col>
      <xdr:colOff>3604479</xdr:colOff>
      <xdr:row>68</xdr:row>
      <xdr:rowOff>95052</xdr:rowOff>
    </xdr:from>
    <xdr:to>
      <xdr:col>1</xdr:col>
      <xdr:colOff>3604839</xdr:colOff>
      <xdr:row>68</xdr:row>
      <xdr:rowOff>95412</xdr:rowOff>
    </xdr:to>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1" name="Ink 20">
              <a:extLst>
                <a:ext uri="{FF2B5EF4-FFF2-40B4-BE49-F238E27FC236}">
                  <a16:creationId xmlns:a16="http://schemas.microsoft.com/office/drawing/2014/main" id="{2970FF4C-97CB-E5C4-0C20-1D84AF386BD7}"/>
                </a:ext>
              </a:extLst>
            </xdr14:cNvPr>
            <xdr14:cNvContentPartPr/>
          </xdr14:nvContentPartPr>
          <xdr14:nvPr macro=""/>
          <xdr14:xfrm>
            <a:off x="4197960" y="13862340"/>
            <a:ext cx="360" cy="360"/>
          </xdr14:xfrm>
        </xdr:contentPart>
      </mc:Choice>
      <mc:Fallback xmlns="">
        <xdr:pic>
          <xdr:nvPicPr>
            <xdr:cNvPr id="21" name="Ink 20">
              <a:extLst>
                <a:ext uri="{FF2B5EF4-FFF2-40B4-BE49-F238E27FC236}">
                  <a16:creationId xmlns:a16="http://schemas.microsoft.com/office/drawing/2014/main" id="{2970FF4C-97CB-E5C4-0C20-1D84AF386BD7}"/>
                </a:ext>
              </a:extLst>
            </xdr:cNvPr>
            <xdr:cNvPicPr/>
          </xdr:nvPicPr>
          <xdr:blipFill>
            <a:blip xmlns:r="http://schemas.openxmlformats.org/officeDocument/2006/relationships" r:embed="rId8"/>
            <a:stretch>
              <a:fillRect/>
            </a:stretch>
          </xdr:blipFill>
          <xdr:spPr>
            <a:xfrm>
              <a:off x="4191840" y="13856220"/>
              <a:ext cx="12600" cy="12600"/>
            </a:xfrm>
            <a:prstGeom prst="rect">
              <a:avLst/>
            </a:prstGeom>
          </xdr:spPr>
        </xdr:pic>
      </mc:Fallback>
    </mc:AlternateContent>
    <xdr:clientData/>
  </xdr:twoCellAnchor>
  <xdr:twoCellAnchor editAs="oneCell">
    <xdr:from>
      <xdr:col>1</xdr:col>
      <xdr:colOff>0</xdr:colOff>
      <xdr:row>63</xdr:row>
      <xdr:rowOff>190500</xdr:rowOff>
    </xdr:from>
    <xdr:to>
      <xdr:col>2</xdr:col>
      <xdr:colOff>337038</xdr:colOff>
      <xdr:row>76</xdr:row>
      <xdr:rowOff>63742</xdr:rowOff>
    </xdr:to>
    <xdr:pic>
      <xdr:nvPicPr>
        <xdr:cNvPr id="22" name="Picture 21">
          <a:extLst>
            <a:ext uri="{FF2B5EF4-FFF2-40B4-BE49-F238E27FC236}">
              <a16:creationId xmlns:a16="http://schemas.microsoft.com/office/drawing/2014/main" id="{12BB3BDD-F1F5-4938-A986-315660639E89}"/>
            </a:ext>
          </a:extLst>
        </xdr:cNvPr>
        <xdr:cNvPicPr>
          <a:picLocks noChangeAspect="1"/>
        </xdr:cNvPicPr>
      </xdr:nvPicPr>
      <xdr:blipFill>
        <a:blip xmlns:r="http://schemas.openxmlformats.org/officeDocument/2006/relationships" r:embed="rId6"/>
        <a:stretch>
          <a:fillRect/>
        </a:stretch>
      </xdr:blipFill>
      <xdr:spPr>
        <a:xfrm>
          <a:off x="593481" y="13005288"/>
          <a:ext cx="6044711" cy="2349742"/>
        </a:xfrm>
        <a:prstGeom prst="rect">
          <a:avLst/>
        </a:prstGeom>
      </xdr:spPr>
    </xdr:pic>
    <xdr:clientData/>
  </xdr:twoCellAnchor>
  <xdr:twoCellAnchor>
    <xdr:from>
      <xdr:col>1</xdr:col>
      <xdr:colOff>2806211</xdr:colOff>
      <xdr:row>63</xdr:row>
      <xdr:rowOff>175847</xdr:rowOff>
    </xdr:from>
    <xdr:to>
      <xdr:col>2</xdr:col>
      <xdr:colOff>329711</xdr:colOff>
      <xdr:row>69</xdr:row>
      <xdr:rowOff>95250</xdr:rowOff>
    </xdr:to>
    <xdr:sp macro="" textlink="">
      <xdr:nvSpPr>
        <xdr:cNvPr id="23" name="Rectangle 22">
          <a:extLst>
            <a:ext uri="{FF2B5EF4-FFF2-40B4-BE49-F238E27FC236}">
              <a16:creationId xmlns:a16="http://schemas.microsoft.com/office/drawing/2014/main" id="{B5B83E58-BF61-3335-E898-D51181B8CFB8}"/>
            </a:ext>
          </a:extLst>
        </xdr:cNvPr>
        <xdr:cNvSpPr/>
      </xdr:nvSpPr>
      <xdr:spPr>
        <a:xfrm>
          <a:off x="3399692" y="12990635"/>
          <a:ext cx="3231173" cy="1062403"/>
        </a:xfrm>
        <a:prstGeom prst="rect">
          <a:avLst/>
        </a:prstGeom>
        <a:noFill/>
        <a:ln>
          <a:solidFill>
            <a:srgbClr val="F2AD07"/>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4711211</xdr:colOff>
      <xdr:row>70</xdr:row>
      <xdr:rowOff>102577</xdr:rowOff>
    </xdr:from>
    <xdr:to>
      <xdr:col>2</xdr:col>
      <xdr:colOff>359019</xdr:colOff>
      <xdr:row>76</xdr:row>
      <xdr:rowOff>102577</xdr:rowOff>
    </xdr:to>
    <xdr:sp macro="" textlink="">
      <xdr:nvSpPr>
        <xdr:cNvPr id="24" name="Rectangle 23">
          <a:extLst>
            <a:ext uri="{FF2B5EF4-FFF2-40B4-BE49-F238E27FC236}">
              <a16:creationId xmlns:a16="http://schemas.microsoft.com/office/drawing/2014/main" id="{BB3E2924-C0B4-6E69-6D12-CCA628562321}"/>
            </a:ext>
          </a:extLst>
        </xdr:cNvPr>
        <xdr:cNvSpPr/>
      </xdr:nvSpPr>
      <xdr:spPr>
        <a:xfrm>
          <a:off x="5304692" y="14250865"/>
          <a:ext cx="1355481" cy="1143000"/>
        </a:xfrm>
        <a:prstGeom prst="rect">
          <a:avLst/>
        </a:prstGeom>
        <a:noFill/>
        <a:ln>
          <a:solidFill>
            <a:srgbClr val="F2AD07"/>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1</xdr:col>
      <xdr:colOff>51289</xdr:colOff>
      <xdr:row>88</xdr:row>
      <xdr:rowOff>14655</xdr:rowOff>
    </xdr:from>
    <xdr:to>
      <xdr:col>1</xdr:col>
      <xdr:colOff>5026269</xdr:colOff>
      <xdr:row>99</xdr:row>
      <xdr:rowOff>168851</xdr:rowOff>
    </xdr:to>
    <xdr:pic>
      <xdr:nvPicPr>
        <xdr:cNvPr id="25" name="Picture 24">
          <a:extLst>
            <a:ext uri="{FF2B5EF4-FFF2-40B4-BE49-F238E27FC236}">
              <a16:creationId xmlns:a16="http://schemas.microsoft.com/office/drawing/2014/main" id="{D4CA320E-F660-5E8E-7405-82274CB61F5A}"/>
            </a:ext>
          </a:extLst>
        </xdr:cNvPr>
        <xdr:cNvPicPr>
          <a:picLocks noChangeAspect="1"/>
        </xdr:cNvPicPr>
      </xdr:nvPicPr>
      <xdr:blipFill>
        <a:blip xmlns:r="http://schemas.openxmlformats.org/officeDocument/2006/relationships" r:embed="rId9"/>
        <a:stretch>
          <a:fillRect/>
        </a:stretch>
      </xdr:blipFill>
      <xdr:spPr>
        <a:xfrm>
          <a:off x="644770" y="17591943"/>
          <a:ext cx="4974980" cy="2249696"/>
        </a:xfrm>
        <a:prstGeom prst="rect">
          <a:avLst/>
        </a:prstGeom>
      </xdr:spPr>
    </xdr:pic>
    <xdr:clientData/>
  </xdr:twoCellAnchor>
  <xdr:twoCellAnchor>
    <xdr:from>
      <xdr:col>1</xdr:col>
      <xdr:colOff>73269</xdr:colOff>
      <xdr:row>97</xdr:row>
      <xdr:rowOff>29308</xdr:rowOff>
    </xdr:from>
    <xdr:to>
      <xdr:col>1</xdr:col>
      <xdr:colOff>5004288</xdr:colOff>
      <xdr:row>99</xdr:row>
      <xdr:rowOff>124558</xdr:rowOff>
    </xdr:to>
    <xdr:sp macro="" textlink="">
      <xdr:nvSpPr>
        <xdr:cNvPr id="26" name="Rectangle 25">
          <a:extLst>
            <a:ext uri="{FF2B5EF4-FFF2-40B4-BE49-F238E27FC236}">
              <a16:creationId xmlns:a16="http://schemas.microsoft.com/office/drawing/2014/main" id="{A944D4DF-1D4D-7D60-4291-6F4A45281FC8}"/>
            </a:ext>
          </a:extLst>
        </xdr:cNvPr>
        <xdr:cNvSpPr/>
      </xdr:nvSpPr>
      <xdr:spPr>
        <a:xfrm>
          <a:off x="666750" y="19321096"/>
          <a:ext cx="4931019" cy="476250"/>
        </a:xfrm>
        <a:prstGeom prst="rect">
          <a:avLst/>
        </a:prstGeom>
        <a:no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editAs="oneCell">
    <xdr:from>
      <xdr:col>1</xdr:col>
      <xdr:colOff>0</xdr:colOff>
      <xdr:row>101</xdr:row>
      <xdr:rowOff>1</xdr:rowOff>
    </xdr:from>
    <xdr:to>
      <xdr:col>8</xdr:col>
      <xdr:colOff>351692</xdr:colOff>
      <xdr:row>108</xdr:row>
      <xdr:rowOff>51255</xdr:rowOff>
    </xdr:to>
    <xdr:pic>
      <xdr:nvPicPr>
        <xdr:cNvPr id="27" name="Picture 26">
          <a:extLst>
            <a:ext uri="{FF2B5EF4-FFF2-40B4-BE49-F238E27FC236}">
              <a16:creationId xmlns:a16="http://schemas.microsoft.com/office/drawing/2014/main" id="{21F0C13E-F8DA-DC04-8B22-DE94C0A6BBC8}"/>
            </a:ext>
          </a:extLst>
        </xdr:cNvPr>
        <xdr:cNvPicPr>
          <a:picLocks noChangeAspect="1"/>
        </xdr:cNvPicPr>
      </xdr:nvPicPr>
      <xdr:blipFill>
        <a:blip xmlns:r="http://schemas.openxmlformats.org/officeDocument/2006/relationships" r:embed="rId10"/>
        <a:stretch>
          <a:fillRect/>
        </a:stretch>
      </xdr:blipFill>
      <xdr:spPr>
        <a:xfrm>
          <a:off x="593481" y="20053789"/>
          <a:ext cx="9708173" cy="13847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83186</xdr:colOff>
      <xdr:row>0</xdr:row>
      <xdr:rowOff>0</xdr:rowOff>
    </xdr:from>
    <xdr:to>
      <xdr:col>0</xdr:col>
      <xdr:colOff>967741</xdr:colOff>
      <xdr:row>1</xdr:row>
      <xdr:rowOff>26035</xdr:rowOff>
    </xdr:to>
    <xdr:pic>
      <xdr:nvPicPr>
        <xdr:cNvPr id="2" name="Imagen 1">
          <a:extLst>
            <a:ext uri="{FF2B5EF4-FFF2-40B4-BE49-F238E27FC236}">
              <a16:creationId xmlns:a16="http://schemas.microsoft.com/office/drawing/2014/main" id="{21DC3779-AD8B-4963-9833-91EBE3622638}"/>
            </a:ext>
          </a:extLst>
        </xdr:cNvPr>
        <xdr:cNvPicPr>
          <a:picLocks noChangeAspect="1"/>
        </xdr:cNvPicPr>
      </xdr:nvPicPr>
      <xdr:blipFill rotWithShape="1">
        <a:blip xmlns:r="http://schemas.openxmlformats.org/officeDocument/2006/relationships" r:embed="rId1"/>
        <a:srcRect l="24300" r="23050"/>
        <a:stretch>
          <a:fillRect/>
        </a:stretch>
      </xdr:blipFill>
      <xdr:spPr>
        <a:xfrm>
          <a:off x="83186" y="0"/>
          <a:ext cx="888365" cy="932815"/>
        </a:xfrm>
        <a:prstGeom prst="rect">
          <a:avLst/>
        </a:prstGeom>
      </xdr:spPr>
    </xdr:pic>
    <xdr:clientData/>
  </xdr:twoCellAnchor>
  <xdr:twoCellAnchor editAs="oneCell">
    <xdr:from>
      <xdr:col>1</xdr:col>
      <xdr:colOff>3844925</xdr:colOff>
      <xdr:row>0</xdr:row>
      <xdr:rowOff>0</xdr:rowOff>
    </xdr:from>
    <xdr:to>
      <xdr:col>1</xdr:col>
      <xdr:colOff>4630420</xdr:colOff>
      <xdr:row>1</xdr:row>
      <xdr:rowOff>38100</xdr:rowOff>
    </xdr:to>
    <xdr:pic>
      <xdr:nvPicPr>
        <xdr:cNvPr id="3" name="Imagen 1">
          <a:extLst>
            <a:ext uri="{FF2B5EF4-FFF2-40B4-BE49-F238E27FC236}">
              <a16:creationId xmlns:a16="http://schemas.microsoft.com/office/drawing/2014/main" id="{F2240AA9-D3E7-4999-AF99-DE1488A7E997}"/>
            </a:ext>
          </a:extLst>
        </xdr:cNvPr>
        <xdr:cNvPicPr>
          <a:picLocks noChangeAspect="1"/>
        </xdr:cNvPicPr>
      </xdr:nvPicPr>
      <xdr:blipFill rotWithShape="1">
        <a:blip xmlns:r="http://schemas.openxmlformats.org/officeDocument/2006/relationships" r:embed="rId1"/>
        <a:srcRect l="24300" r="23050"/>
        <a:stretch>
          <a:fillRect/>
        </a:stretch>
      </xdr:blipFill>
      <xdr:spPr>
        <a:xfrm>
          <a:off x="6426200" y="0"/>
          <a:ext cx="888365" cy="9429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447675</xdr:colOff>
      <xdr:row>0</xdr:row>
      <xdr:rowOff>0</xdr:rowOff>
    </xdr:from>
    <xdr:to>
      <xdr:col>5</xdr:col>
      <xdr:colOff>1336040</xdr:colOff>
      <xdr:row>0</xdr:row>
      <xdr:rowOff>949325</xdr:rowOff>
    </xdr:to>
    <xdr:pic>
      <xdr:nvPicPr>
        <xdr:cNvPr id="3" name="Imagen 1">
          <a:extLst>
            <a:ext uri="{FF2B5EF4-FFF2-40B4-BE49-F238E27FC236}">
              <a16:creationId xmlns:a16="http://schemas.microsoft.com/office/drawing/2014/main" id="{CB1E54C6-C8D9-40DB-A5D6-AEE997155579}"/>
            </a:ext>
          </a:extLst>
        </xdr:cNvPr>
        <xdr:cNvPicPr>
          <a:picLocks noChangeAspect="1"/>
        </xdr:cNvPicPr>
      </xdr:nvPicPr>
      <xdr:blipFill rotWithShape="1">
        <a:blip xmlns:r="http://schemas.openxmlformats.org/officeDocument/2006/relationships" r:embed="rId1"/>
        <a:srcRect l="24300" r="23050"/>
        <a:stretch>
          <a:fillRect/>
        </a:stretch>
      </xdr:blipFill>
      <xdr:spPr>
        <a:xfrm>
          <a:off x="7486650" y="0"/>
          <a:ext cx="888365" cy="949325"/>
        </a:xfrm>
        <a:prstGeom prst="rect">
          <a:avLst/>
        </a:prstGeom>
      </xdr:spPr>
    </xdr:pic>
    <xdr:clientData/>
  </xdr:twoCellAnchor>
  <xdr:twoCellAnchor editAs="oneCell">
    <xdr:from>
      <xdr:col>0</xdr:col>
      <xdr:colOff>63500</xdr:colOff>
      <xdr:row>0</xdr:row>
      <xdr:rowOff>15875</xdr:rowOff>
    </xdr:from>
    <xdr:to>
      <xdr:col>0</xdr:col>
      <xdr:colOff>955040</xdr:colOff>
      <xdr:row>0</xdr:row>
      <xdr:rowOff>971550</xdr:rowOff>
    </xdr:to>
    <xdr:pic>
      <xdr:nvPicPr>
        <xdr:cNvPr id="4" name="Imagen 1">
          <a:extLst>
            <a:ext uri="{FF2B5EF4-FFF2-40B4-BE49-F238E27FC236}">
              <a16:creationId xmlns:a16="http://schemas.microsoft.com/office/drawing/2014/main" id="{B3EECAB7-3049-4E77-A273-AB34D0C9BD99}"/>
            </a:ext>
          </a:extLst>
        </xdr:cNvPr>
        <xdr:cNvPicPr>
          <a:picLocks noChangeAspect="1"/>
        </xdr:cNvPicPr>
      </xdr:nvPicPr>
      <xdr:blipFill rotWithShape="1">
        <a:blip xmlns:r="http://schemas.openxmlformats.org/officeDocument/2006/relationships" r:embed="rId1"/>
        <a:srcRect l="24300" r="23050"/>
        <a:stretch>
          <a:fillRect/>
        </a:stretch>
      </xdr:blipFill>
      <xdr:spPr>
        <a:xfrm>
          <a:off x="63500" y="15875"/>
          <a:ext cx="891540" cy="9556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8B7AD11F-E598-45FF-AE07-5F867FEC0EE2}"/>
            </a:ext>
          </a:extLst>
        </xdr:cNvPr>
        <xdr:cNvPicPr>
          <a:picLocks noChangeAspect="1"/>
        </xdr:cNvPicPr>
      </xdr:nvPicPr>
      <xdr:blipFill rotWithShape="1">
        <a:blip xmlns:r="http://schemas.openxmlformats.org/officeDocument/2006/relationships" r:embed="rId1"/>
        <a:srcRect l="24300" r="23050"/>
        <a:stretch>
          <a:fillRect/>
        </a:stretch>
      </xdr:blipFill>
      <xdr:spPr>
        <a:xfrm>
          <a:off x="10622280" y="0"/>
          <a:ext cx="891540"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5E6B3348-84AA-4250-A172-EB8FEE8E10A8}"/>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D2CB54E5-7EBA-4E09-8D3A-3D988F751BAB}"/>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0487A77C-2F46-4DCE-9A2E-50180328104E}"/>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B3821C05-EE60-402B-BD8C-366834F27841}"/>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6C52D7BC-7C21-4894-9BF5-D9014DC2C1B3}"/>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787C07DA-6BD3-4494-8741-D68C8791430C}"/>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8ED0B9B7-EA6D-4BC1-B804-1B60D7369948}"/>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F251B023-1D74-47AF-96AD-C56D1A128F3E}"/>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43C2B30A-8992-41C7-8434-ACE72FE40E51}"/>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97F44E77-2C40-46CF-A2F7-97AE982AC762}"/>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716280</xdr:colOff>
      <xdr:row>0</xdr:row>
      <xdr:rowOff>0</xdr:rowOff>
    </xdr:from>
    <xdr:to>
      <xdr:col>9</xdr:col>
      <xdr:colOff>724535</xdr:colOff>
      <xdr:row>1</xdr:row>
      <xdr:rowOff>0</xdr:rowOff>
    </xdr:to>
    <xdr:pic>
      <xdr:nvPicPr>
        <xdr:cNvPr id="2" name="Imagen 1">
          <a:extLst>
            <a:ext uri="{FF2B5EF4-FFF2-40B4-BE49-F238E27FC236}">
              <a16:creationId xmlns:a16="http://schemas.microsoft.com/office/drawing/2014/main" id="{CB8F36D7-0C5B-4389-A8B6-D323440AC7F9}"/>
            </a:ext>
          </a:extLst>
        </xdr:cNvPr>
        <xdr:cNvPicPr>
          <a:picLocks noChangeAspect="1"/>
        </xdr:cNvPicPr>
      </xdr:nvPicPr>
      <xdr:blipFill rotWithShape="1">
        <a:blip xmlns:r="http://schemas.openxmlformats.org/officeDocument/2006/relationships" r:embed="rId1"/>
        <a:srcRect l="24300" r="23050"/>
        <a:stretch>
          <a:fillRect/>
        </a:stretch>
      </xdr:blipFill>
      <xdr:spPr>
        <a:xfrm>
          <a:off x="11228705" y="0"/>
          <a:ext cx="916305" cy="9525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952501</xdr:colOff>
      <xdr:row>0</xdr:row>
      <xdr:rowOff>38100</xdr:rowOff>
    </xdr:from>
    <xdr:to>
      <xdr:col>0</xdr:col>
      <xdr:colOff>1544483</xdr:colOff>
      <xdr:row>0</xdr:row>
      <xdr:rowOff>676910</xdr:rowOff>
    </xdr:to>
    <xdr:pic>
      <xdr:nvPicPr>
        <xdr:cNvPr id="2" name="Imagen 1">
          <a:extLst>
            <a:ext uri="{FF2B5EF4-FFF2-40B4-BE49-F238E27FC236}">
              <a16:creationId xmlns:a16="http://schemas.microsoft.com/office/drawing/2014/main" id="{756E5EB6-1EB1-4F1C-A57F-FA439811CB31}"/>
            </a:ext>
          </a:extLst>
        </xdr:cNvPr>
        <xdr:cNvPicPr>
          <a:picLocks noChangeAspect="1"/>
        </xdr:cNvPicPr>
      </xdr:nvPicPr>
      <xdr:blipFill rotWithShape="1">
        <a:blip xmlns:r="http://schemas.openxmlformats.org/officeDocument/2006/relationships" r:embed="rId1"/>
        <a:srcRect l="24300" r="23050"/>
        <a:stretch>
          <a:fillRect/>
        </a:stretch>
      </xdr:blipFill>
      <xdr:spPr>
        <a:xfrm>
          <a:off x="2171701" y="220980"/>
          <a:ext cx="591982" cy="632460"/>
        </a:xfrm>
        <a:prstGeom prst="rect">
          <a:avLst/>
        </a:prstGeom>
      </xdr:spPr>
    </xdr:pic>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5-10-09T04:29:15.619"/>
    </inkml:context>
    <inkml:brush xml:id="br0">
      <inkml:brushProperty name="width" value="0.035" units="cm"/>
      <inkml:brushProperty name="height" value="0.035" units="cm"/>
      <inkml:brushProperty name="color" value="#E71224"/>
    </inkml:brush>
  </inkml:definitions>
  <inkml:trace contextRef="#ctx0" brushRef="#br0">1 1 24575,'0'0'-8191</inkml:trace>
</inkm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CA3C5A-EDFE-46E2-8FBB-2631C0394A8D}" name="IncomeJuly" displayName="IncomeJuly" ref="A15:G45" totalsRowShown="0" headerRowDxfId="395" dataDxfId="393" headerRowBorderDxfId="394" tableBorderDxfId="392" headerRowCellStyle="Normal 3">
  <tableColumns count="7">
    <tableColumn id="1" xr3:uid="{9935F01F-EF49-4F03-962F-2B6CDB510BA1}" name="Date" dataDxfId="391"/>
    <tableColumn id="2" xr3:uid="{14776E91-A4C7-4337-9BA9-CD120A1A8959}" name="Income Details" dataDxfId="390" dataCellStyle="Normal 3"/>
    <tableColumn id="3" xr3:uid="{2AD7345D-0777-4E06-83CF-BF1A382E3A9B}" name="Sales Type" dataDxfId="389" dataCellStyle="Normal 3"/>
    <tableColumn id="4" xr3:uid="{BF05B840-08F6-45AC-AE0C-76A85634A91C}" name="Amount_x000a_(incl. GST)" dataDxfId="388"/>
    <tableColumn id="5" xr3:uid="{61F0A9F0-9073-466C-A031-0D7F67EBDA80}" name="GST _x000a_(Yes/No)" dataDxfId="387" dataCellStyle="Normal 3"/>
    <tableColumn id="6" xr3:uid="{E2DAD171-EE95-4250-B037-8BB5A90853A1}" name="GST" dataDxfId="386">
      <calculatedColumnFormula>IF(E16='Tax rates &amp; key data'!$A$28,D16/11, 0)</calculatedColumnFormula>
    </tableColumn>
    <tableColumn id="7" xr3:uid="{91A7C28B-5BA6-4829-BBDC-F83B3E5DC020}" name="Amount_x000a_(Ex GST)" dataDxfId="385">
      <calculatedColumnFormula>D16-F16</calculatedColumnFormula>
    </tableColumn>
  </tableColumns>
  <tableStyleInfo name="Test Table format"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1FB3987-9C07-4E80-B869-2C7D12BD1D8B}" name="ExpenseJuly" displayName="ExpenseJuly" ref="I15:O45" totalsRowShown="0" headerRowDxfId="384" dataDxfId="382" headerRowBorderDxfId="383" tableBorderDxfId="381" headerRowCellStyle="Normal 3">
  <tableColumns count="7">
    <tableColumn id="1" xr3:uid="{F6D4A954-0891-4FB2-AEA6-36D9F1BC6E0E}" name="Date" dataDxfId="380"/>
    <tableColumn id="2" xr3:uid="{B0796B1A-4583-4308-BE6D-033C4A83CFCA}" name="Expenses Details" dataDxfId="379" dataCellStyle="Normal 3"/>
    <tableColumn id="3" xr3:uid="{7D5ACF1A-055F-4882-A26F-B60F08172FCA}" name="Expense type" dataDxfId="378" dataCellStyle="Normal 3"/>
    <tableColumn id="4" xr3:uid="{D4EDC6E0-EBE4-414C-A1BB-D4C1857B88A1}" name="Amount_x000a_(incl. GST)" dataDxfId="377"/>
    <tableColumn id="5" xr3:uid="{AE9AD9B4-1AFC-475D-A976-8BEEF8B43F22}" name="GST _x000a_(Yes/No)" dataDxfId="376" dataCellStyle="Normal 3"/>
    <tableColumn id="6" xr3:uid="{9BC79B4E-B082-41DD-BDCC-B6ECAD5DA476}" name="GST" dataDxfId="375">
      <calculatedColumnFormula>IF(M16='Tax rates &amp; key data'!$A$28,L16/11, 0)</calculatedColumnFormula>
    </tableColumn>
    <tableColumn id="7" xr3:uid="{EEBF67DA-5AA2-4BAB-9D55-EEB21E50C50F}" name="Amount_x000a_(Ex GST)" dataDxfId="374">
      <calculatedColumnFormula>L16-N16</calculatedColumnFormula>
    </tableColumn>
  </tableColumns>
  <tableStyleInfo name="Test Table format"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E5DAD6E-6912-40F7-BC4B-89C2D919E712}" name="AssetsJuly7" displayName="AssetsJuly7" ref="Q15:W20" totalsRowShown="0" headerRowDxfId="373" dataDxfId="371" headerRowBorderDxfId="372" tableBorderDxfId="370" headerRowCellStyle="Normal 3">
  <tableColumns count="7">
    <tableColumn id="1" xr3:uid="{1269620C-A651-4905-8553-2ECA9BF086D7}" name="Date" dataDxfId="369"/>
    <tableColumn id="2" xr3:uid="{0C0FEC90-1379-48F5-84D3-A0251380877D}" name="New Depreciable Item" dataDxfId="368"/>
    <tableColumn id="3" xr3:uid="{C2AEDCFC-4988-4F3F-BDD6-E2F94F39AB92}" name="Amount_x000a_(incl. GST)" dataDxfId="367"/>
    <tableColumn id="4" xr3:uid="{D8ADFDAC-F657-4B64-A379-7B1A99F1363C}" name="Tax method" dataDxfId="366"/>
    <tableColumn id="5" xr3:uid="{5EDCFA1D-2EE6-4D81-87F8-7E9E2A656E80}" name="GST _x000a_(Yes/No)" dataDxfId="365"/>
    <tableColumn id="6" xr3:uid="{C5796D5A-E53A-4E41-A9C1-1B305093707B}" name="GST" dataDxfId="364">
      <calculatedColumnFormula>IF(U16='Tax rates &amp; key data'!$A$28,S16/11, 0)</calculatedColumnFormula>
    </tableColumn>
    <tableColumn id="7" xr3:uid="{8E6F0030-4994-419F-AAEC-CB10478BF123}" name="Amount_x000a_(Ex GST)" dataDxfId="363">
      <calculatedColumnFormula>S16-V16</calculatedColumnFormula>
    </tableColumn>
  </tableColumns>
  <tableStyleInfo name="Test Table format"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D49E897-C233-476D-ADFD-95E17E0C1F70}" name="IncomeAugust" displayName="IncomeAugust" ref="A15:G45" totalsRowShown="0" headerRowDxfId="362" dataDxfId="360" headerRowBorderDxfId="361" tableBorderDxfId="359" headerRowCellStyle="Normal 3">
  <tableColumns count="7">
    <tableColumn id="1" xr3:uid="{A95F6D86-6FDF-4808-8CD6-3D335A548957}" name="Date" dataDxfId="358"/>
    <tableColumn id="2" xr3:uid="{21A805DC-C748-4336-8048-B11AF1A9D43D}" name="Income Details" dataDxfId="357" dataCellStyle="Normal 3"/>
    <tableColumn id="3" xr3:uid="{23492BF7-5A72-4B47-A9E6-6B9B6A2C3B95}" name="Sales Type" dataDxfId="356" dataCellStyle="Normal 3"/>
    <tableColumn id="4" xr3:uid="{12DAC4A7-7317-40BC-9F27-F41594A402D2}" name="Amount_x000a_(incl. GST)" dataDxfId="355"/>
    <tableColumn id="5" xr3:uid="{7FB2A933-DC6D-4671-9A17-7DE7F6B4F229}" name="GST _x000a_(Yes/No)" dataDxfId="354" dataCellStyle="Normal 3"/>
    <tableColumn id="6" xr3:uid="{EF4D2691-674A-4FC3-910E-91C5C363E62A}" name="GST" dataDxfId="353">
      <calculatedColumnFormula>IF(E16='Tax rates &amp; key data'!$A$28,D16/11, 0)</calculatedColumnFormula>
    </tableColumn>
    <tableColumn id="7" xr3:uid="{BCD017D9-7AEB-4272-91AB-5C6B51155F9C}" name="Amount_x000a_(Ex GST)" dataDxfId="352">
      <calculatedColumnFormula>D16-F16</calculatedColumnFormula>
    </tableColumn>
  </tableColumns>
  <tableStyleInfo name="Test Table format"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15F40F1-89A2-4FCC-8677-1B6796E5F4DF}" name="ExpenseAugust" displayName="ExpenseAugust" ref="I15:O45" totalsRowShown="0" headerRowDxfId="351" dataDxfId="349" headerRowBorderDxfId="350" tableBorderDxfId="348" headerRowCellStyle="Normal 3">
  <tableColumns count="7">
    <tableColumn id="1" xr3:uid="{4EEB25B1-EB60-4951-B2D5-E4D0A468639A}" name="Date" dataDxfId="347"/>
    <tableColumn id="2" xr3:uid="{94148D3E-B2C0-4308-A5C2-07F8E904F20B}" name="Expenses Details" dataDxfId="346" dataCellStyle="Normal 3"/>
    <tableColumn id="3" xr3:uid="{ABB32A04-9D9E-46E6-B3A5-C92580E87D48}" name="Expense type" dataDxfId="345" dataCellStyle="Normal 3"/>
    <tableColumn id="4" xr3:uid="{23BF43BF-83C4-4744-8F90-824DF0A4208E}" name="Amount_x000a_(incl. GST)" dataDxfId="344"/>
    <tableColumn id="5" xr3:uid="{ED672EB2-F580-4782-8844-9AC71D06AC79}" name="GST _x000a_(Yes/No)" dataDxfId="343" dataCellStyle="Normal 3"/>
    <tableColumn id="6" xr3:uid="{7FE68F9C-3D2C-4DB2-950E-A2F5C646A68D}" name="GST" dataDxfId="342">
      <calculatedColumnFormula>IF(M16='Tax rates &amp; key data'!$A$28,L16/11, 0)</calculatedColumnFormula>
    </tableColumn>
    <tableColumn id="7" xr3:uid="{DDF64455-C06E-4C84-88AA-BA464D9E0DF3}" name="Amount_x000a_(Ex GST)" dataDxfId="341">
      <calculatedColumnFormula>L16-N16</calculatedColumnFormula>
    </tableColumn>
  </tableColumns>
  <tableStyleInfo name="Test Table format"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0A1F40A-C550-48F1-9A99-7C0E0039D0AB}" name="AssetsAugust" displayName="AssetsAugust" ref="Q15:W20" totalsRowShown="0" headerRowDxfId="340" dataDxfId="338" headerRowBorderDxfId="339" tableBorderDxfId="337" headerRowCellStyle="Normal 3">
  <tableColumns count="7">
    <tableColumn id="1" xr3:uid="{F5B5F094-6527-4EF1-A51A-ADB29862883D}" name="Date" dataDxfId="336"/>
    <tableColumn id="2" xr3:uid="{5FBE8533-6E79-4E2F-8F6F-782430744755}" name="New Depreciable Item" dataDxfId="335"/>
    <tableColumn id="3" xr3:uid="{32264702-D3A8-45D3-A437-BB7AC8B07A93}" name="Amount_x000a_(incl. GST)" dataDxfId="334"/>
    <tableColumn id="4" xr3:uid="{36CB22D3-0D55-44EF-BE88-6E1509984420}" name="Tax method" dataDxfId="333">
      <calculatedColumnFormula>IF(AssetsAugust[[#This Row],[Amount
(incl. GST)]]="", "", IF(AssetsAugust[[#This Row],[Amount
(incl. GST)]]&gt;20000, 'Tax rates &amp; key data'!$A$35, 'Tax rates &amp; key data'!$A$34))</calculatedColumnFormula>
    </tableColumn>
    <tableColumn id="5" xr3:uid="{338900EF-8E74-43D1-BEB2-B8D9582F22BC}" name="GST _x000a_(Yes/No)" dataDxfId="332"/>
    <tableColumn id="6" xr3:uid="{DFEAA712-50AC-47AF-94C0-A4E2465F027A}" name="GST" dataDxfId="331">
      <calculatedColumnFormula>IF(U16='Tax rates &amp; key data'!$A$28,S16/11, 0)</calculatedColumnFormula>
    </tableColumn>
    <tableColumn id="7" xr3:uid="{9823B25C-C19E-4FB2-8BD0-5C45249318F7}" name="Amount_x000a_(Ex GST)" dataDxfId="330">
      <calculatedColumnFormula>S16-V16</calculatedColumnFormula>
    </tableColumn>
  </tableColumns>
  <tableStyleInfo name="Test Table format"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6FC24BD-0BF3-4DBD-B5B8-5203F395C0A0}" name="IncomeSeptember" displayName="IncomeSeptember" ref="A15:G45" totalsRowShown="0" headerRowDxfId="329" dataDxfId="327" headerRowBorderDxfId="328" tableBorderDxfId="326" headerRowCellStyle="Normal 3">
  <tableColumns count="7">
    <tableColumn id="1" xr3:uid="{C84765B9-F39B-4ABC-B720-26FBCC4586D1}" name="Date" dataDxfId="325"/>
    <tableColumn id="2" xr3:uid="{18616089-AF40-443B-81D5-76265752BE3C}" name="Income Details" dataDxfId="324" dataCellStyle="Normal 3"/>
    <tableColumn id="3" xr3:uid="{C60B6336-AC3B-4AE3-824E-FF2F21DF18A7}" name="Sales Type" dataDxfId="323" dataCellStyle="Normal 3"/>
    <tableColumn id="4" xr3:uid="{B8E213F4-1DAB-4EFB-92C7-427B963E6524}" name="Amount_x000a_(incl. GST)" dataDxfId="322"/>
    <tableColumn id="5" xr3:uid="{0FFCE055-6F30-4286-93D3-A07F7285B3D0}" name="GST _x000a_(Yes/No)" dataDxfId="321" dataCellStyle="Normal 3"/>
    <tableColumn id="6" xr3:uid="{6B287363-F087-4F77-94BC-5AD90B685B48}" name="GST" dataDxfId="320">
      <calculatedColumnFormula>IF(E16='Tax rates &amp; key data'!$A$28,D16/11, 0)</calculatedColumnFormula>
    </tableColumn>
    <tableColumn id="7" xr3:uid="{E406E781-4C23-4D29-BD47-7DDA18C51CA3}" name="Amount_x000a_(Ex GST)" dataDxfId="319">
      <calculatedColumnFormula>D16-F16</calculatedColumnFormula>
    </tableColumn>
  </tableColumns>
  <tableStyleInfo name="Test Table format"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3127365-586A-407C-A607-CDAA043742C2}" name="ExpenseSeptember" displayName="ExpenseSeptember" ref="I15:O45" totalsRowShown="0" headerRowDxfId="318" dataDxfId="316" headerRowBorderDxfId="317" tableBorderDxfId="315" headerRowCellStyle="Normal 3">
  <tableColumns count="7">
    <tableColumn id="1" xr3:uid="{A76C6F2C-28C7-49AD-B440-AE6111064B35}" name="Date" dataDxfId="314"/>
    <tableColumn id="2" xr3:uid="{02DC121B-0054-446E-A861-3F0DEF5947B2}" name="Expenses Details" dataDxfId="313" dataCellStyle="Normal 3"/>
    <tableColumn id="3" xr3:uid="{5A42A2D9-52C0-410B-BEE4-D78FA1203EA3}" name="Expense type" dataDxfId="312" dataCellStyle="Normal 3"/>
    <tableColumn id="4" xr3:uid="{B3DF140D-05E3-4B9F-89B5-0F774BF2672D}" name="Amount_x000a_(incl. GST)" dataDxfId="311"/>
    <tableColumn id="5" xr3:uid="{166ACD0B-D46C-4A61-A00E-0F55A6C1E817}" name="GST _x000a_(Yes/No)" dataDxfId="310" dataCellStyle="Normal 3"/>
    <tableColumn id="6" xr3:uid="{0127F553-606A-4BFC-A2A6-4087386DA6CD}" name="GST" dataDxfId="309">
      <calculatedColumnFormula>IF(M16='Tax rates &amp; key data'!$A$28,L16/11, 0)</calculatedColumnFormula>
    </tableColumn>
    <tableColumn id="7" xr3:uid="{45C73979-6317-45F1-BFB6-40B753756230}" name="Amount_x000a_(Ex GST)" dataDxfId="308">
      <calculatedColumnFormula>L16-N16</calculatedColumnFormula>
    </tableColumn>
  </tableColumns>
  <tableStyleInfo name="Test Table format"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DF2C2FE-7062-4478-A52C-907F42F1E68F}" name="AssetsSeptember" displayName="AssetsSeptember" ref="Q15:W20" totalsRowShown="0" headerRowDxfId="307" dataDxfId="305" headerRowBorderDxfId="306" tableBorderDxfId="304" headerRowCellStyle="Normal 3">
  <tableColumns count="7">
    <tableColumn id="1" xr3:uid="{B7FC3817-2606-4CCA-85F8-476437323717}" name="Date" dataDxfId="303"/>
    <tableColumn id="2" xr3:uid="{65DD620A-88D2-49D2-BE23-7EF8274B4277}" name="New Depreciable Item" dataDxfId="302"/>
    <tableColumn id="3" xr3:uid="{8A0B28E0-15D6-48AB-A704-A11BDBD49FA7}" name="Amount_x000a_(incl. GST)" dataDxfId="301"/>
    <tableColumn id="4" xr3:uid="{5B4AAA72-01D7-4BDA-BAD5-400E22644EEC}" name="Tax method" dataDxfId="300">
      <calculatedColumnFormula>IF(AssetsSeptember[[#This Row],[Amount
(incl. GST)]]="", "", IF(AssetsSeptember[[#This Row],[Amount
(incl. GST)]]&gt;20000, 'Tax rates &amp; key data'!$A$35, 'Tax rates &amp; key data'!$A$34))</calculatedColumnFormula>
    </tableColumn>
    <tableColumn id="5" xr3:uid="{075E100A-A26E-46AE-8755-FA9238ACD789}" name="GST _x000a_(Yes/No)" dataDxfId="299"/>
    <tableColumn id="6" xr3:uid="{CD68E38F-E90B-45A5-83FA-E4AA04AE3407}" name="GST" dataDxfId="298">
      <calculatedColumnFormula>IF(U16='Tax rates &amp; key data'!$A$28,S16/11, 0)</calculatedColumnFormula>
    </tableColumn>
    <tableColumn id="7" xr3:uid="{38CEC182-BA19-4163-976D-80FDC7AFE95E}" name="Amount_x000a_(Ex GST)" dataDxfId="297">
      <calculatedColumnFormula>S16-V16</calculatedColumnFormula>
    </tableColumn>
  </tableColumns>
  <tableStyleInfo name="Test Table format"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F93B3FD4-2B49-4C89-9169-72CDC322D58D}" name="IncomeOctober" displayName="IncomeOctober" ref="A15:G45" totalsRowShown="0" headerRowDxfId="296" dataDxfId="294" headerRowBorderDxfId="295" tableBorderDxfId="293" headerRowCellStyle="Normal 3">
  <tableColumns count="7">
    <tableColumn id="1" xr3:uid="{4F1D5F5C-657C-48D5-9315-8AFCD4789193}" name="Date" dataDxfId="292"/>
    <tableColumn id="2" xr3:uid="{04DD0E10-FC83-479B-A14C-573966008EBD}" name="Income Details" dataDxfId="291" dataCellStyle="Normal 3"/>
    <tableColumn id="3" xr3:uid="{FAF4FE0F-B296-499F-965A-79E0EAE73845}" name="Sales Type" dataDxfId="290" dataCellStyle="Normal 3"/>
    <tableColumn id="4" xr3:uid="{5EC4002B-FCA2-47C1-9ECC-A12490F211E9}" name="Amount_x000a_(incl. GST)" dataDxfId="289"/>
    <tableColumn id="5" xr3:uid="{25E1F6E7-8D0E-4BCB-8E87-A6AF66A4D3CD}" name="GST _x000a_(Yes/No)" dataDxfId="288" dataCellStyle="Normal 3"/>
    <tableColumn id="6" xr3:uid="{49FE1CB8-D0E3-4201-A1B7-865B8F265B1F}" name="GST" dataDxfId="287">
      <calculatedColumnFormula>IF(E16='Tax rates &amp; key data'!$A$28,D16/11, 0)</calculatedColumnFormula>
    </tableColumn>
    <tableColumn id="7" xr3:uid="{6A0FB8B5-398E-4A56-AEBB-1F7C404F58A5}" name="Amount_x000a_(Ex GST)" dataDxfId="286">
      <calculatedColumnFormula>D16-F16</calculatedColumnFormula>
    </tableColumn>
  </tableColumns>
  <tableStyleInfo name="Test Table format"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E1BFD320-C112-4A3D-8A3A-FEDDABF58597}" name="ExpenseOctober" displayName="ExpenseOctober" ref="I15:O45" totalsRowShown="0" headerRowDxfId="285" dataDxfId="283" headerRowBorderDxfId="284" tableBorderDxfId="282" headerRowCellStyle="Normal 3">
  <tableColumns count="7">
    <tableColumn id="1" xr3:uid="{69F011BA-8F1A-4563-B467-1C8968664FF0}" name="Date" dataDxfId="281"/>
    <tableColumn id="2" xr3:uid="{BB03DC97-73C6-4C14-9125-2DE833BDA2AD}" name="Expenses Details" dataDxfId="280" dataCellStyle="Normal 3"/>
    <tableColumn id="3" xr3:uid="{E0110908-B03F-42F9-A6CB-0E53975F8BE9}" name="Expense type" dataDxfId="279" dataCellStyle="Normal 3"/>
    <tableColumn id="4" xr3:uid="{B10AAC68-B224-4288-B52E-949E18D4FB1F}" name="Amount_x000a_(incl. GST)" dataDxfId="278"/>
    <tableColumn id="5" xr3:uid="{81B1904D-2B38-489D-B637-081DB89BF160}" name="GST _x000a_(Yes/No)" dataDxfId="277" dataCellStyle="Normal 3"/>
    <tableColumn id="6" xr3:uid="{32BFEC38-07D5-4563-A7E3-8CF9F22A98B3}" name="GST" dataDxfId="276">
      <calculatedColumnFormula>IF(M16='Tax rates &amp; key data'!$A$28,L16/11, 0)</calculatedColumnFormula>
    </tableColumn>
    <tableColumn id="7" xr3:uid="{0C56A60F-DC2D-4275-A65E-22FA5082EFFD}" name="Amount_x000a_(Ex GST)" dataDxfId="275">
      <calculatedColumnFormula>L16-N16</calculatedColumnFormula>
    </tableColumn>
  </tableColumns>
  <tableStyleInfo name="Test Table format"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9FB48B1-9F0E-40AF-BCB9-2E5243F3066C}" name="AssetsOctober" displayName="AssetsOctober" ref="Q15:W20" totalsRowShown="0" headerRowDxfId="274" dataDxfId="272" headerRowBorderDxfId="273" tableBorderDxfId="271" headerRowCellStyle="Normal 3">
  <tableColumns count="7">
    <tableColumn id="1" xr3:uid="{2E4183FE-9264-468D-87F3-DCC025AE8195}" name="Date" dataDxfId="270"/>
    <tableColumn id="2" xr3:uid="{B94FD59C-B77E-446C-A771-46C8B7589C12}" name="New Depreciable Item" dataDxfId="269"/>
    <tableColumn id="3" xr3:uid="{33D851C6-98F1-4B1F-8A13-B02C4EEA8226}" name="Amount_x000a_(incl. GST)" dataDxfId="268"/>
    <tableColumn id="4" xr3:uid="{8B520AD9-83AB-4DBE-A0F1-E0C686C5B659}" name="Tax method" dataDxfId="267">
      <calculatedColumnFormula>IF(AssetsOctober[[#This Row],[Amount
(incl. GST)]]="", "", IF(AssetsOctober[[#This Row],[Amount
(incl. GST)]]&gt;20000, 'Tax rates &amp; key data'!$A$35, 'Tax rates &amp; key data'!$A$34))</calculatedColumnFormula>
    </tableColumn>
    <tableColumn id="5" xr3:uid="{44AA97A5-CC34-46BF-B008-C416FA593810}" name="GST _x000a_(Yes/No)" dataDxfId="266"/>
    <tableColumn id="6" xr3:uid="{644B57E5-3118-49E2-B64B-23C152ED6F8B}" name="GST" dataDxfId="265">
      <calculatedColumnFormula>IF(U16='Tax rates &amp; key data'!$A$28,S16/11, 0)</calculatedColumnFormula>
    </tableColumn>
    <tableColumn id="7" xr3:uid="{0AF8947D-0F65-4403-8D1B-F625E3082F7D}" name="Amount_x000a_(Ex GST)" dataDxfId="264">
      <calculatedColumnFormula>S16-V16</calculatedColumnFormula>
    </tableColumn>
  </tableColumns>
  <tableStyleInfo name="Test Table format"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7073B72-A325-4583-B941-ACAA9B7BE7D7}" name="IncomeNovember" displayName="IncomeNovember" ref="A15:G45" totalsRowShown="0" headerRowDxfId="263" dataDxfId="261" headerRowBorderDxfId="262" tableBorderDxfId="260" headerRowCellStyle="Normal 3">
  <tableColumns count="7">
    <tableColumn id="1" xr3:uid="{D6CE62D9-9036-4190-985A-72EC758E5FC1}" name="Date" dataDxfId="259"/>
    <tableColumn id="2" xr3:uid="{5EB94ED8-A3A6-45E1-A544-52A6CADE669A}" name="Income Details" dataDxfId="258" dataCellStyle="Normal 3"/>
    <tableColumn id="3" xr3:uid="{C23BAD4D-6EC6-498E-A31B-56AE32ABF374}" name="Sales Type" dataDxfId="257" dataCellStyle="Normal 3"/>
    <tableColumn id="4" xr3:uid="{136CD4B1-DEB7-4FEC-B7DE-AECBADBA4151}" name="Amount_x000a_(incl. GST)" dataDxfId="256"/>
    <tableColumn id="5" xr3:uid="{834A9154-600A-4418-801C-9BF8F4A3F3DA}" name="GST _x000a_(Yes/No)" dataDxfId="255" dataCellStyle="Normal 3"/>
    <tableColumn id="6" xr3:uid="{6CD56CE4-6C6F-43CA-ACEE-89E659D180D1}" name="GST" dataDxfId="254">
      <calculatedColumnFormula>IF(E16='Tax rates &amp; key data'!$A$28,D16/11, 0)</calculatedColumnFormula>
    </tableColumn>
    <tableColumn id="7" xr3:uid="{D5420956-D3E6-451A-9AED-DB5274C0FFAD}" name="Amount_x000a_(Ex GST)" dataDxfId="253">
      <calculatedColumnFormula>D16-F16</calculatedColumnFormula>
    </tableColumn>
  </tableColumns>
  <tableStyleInfo name="Test Table format"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392B1DB-2DEE-47A8-97F2-D4A3EE8F60A8}" name="ExpenseNovember" displayName="ExpenseNovember" ref="I15:O45" totalsRowShown="0" headerRowDxfId="252" dataDxfId="250" headerRowBorderDxfId="251" tableBorderDxfId="249" headerRowCellStyle="Normal 3">
  <tableColumns count="7">
    <tableColumn id="1" xr3:uid="{D2A0554F-3E0C-457B-AA86-82DEED970DE9}" name="Date" dataDxfId="248"/>
    <tableColumn id="2" xr3:uid="{B934CC08-D5FC-4610-95DF-F7DCDB72A0FD}" name="Expenses Details" dataDxfId="247" dataCellStyle="Normal 3"/>
    <tableColumn id="3" xr3:uid="{520A0B4E-4614-4622-9BC1-B0E0EDDD8441}" name="Expense type" dataDxfId="246" dataCellStyle="Normal 3"/>
    <tableColumn id="4" xr3:uid="{C2E8E097-2827-47A3-B785-621F830EE76F}" name="Amount_x000a_(incl. GST)" dataDxfId="245"/>
    <tableColumn id="5" xr3:uid="{CA92716B-7339-496C-B7EA-1FBBEEDCE242}" name="GST _x000a_(Yes/No)" dataDxfId="244" dataCellStyle="Normal 3"/>
    <tableColumn id="6" xr3:uid="{F1981C46-5C1D-441A-99D7-FAF55C3ADA89}" name="GST" dataDxfId="243">
      <calculatedColumnFormula>IF(M16='Tax rates &amp; key data'!$A$28,L16/11, 0)</calculatedColumnFormula>
    </tableColumn>
    <tableColumn id="7" xr3:uid="{8DC51D36-99F2-46D4-A241-EF6C5A1EF0BF}" name="Amount_x000a_(Ex GST)" dataDxfId="242">
      <calculatedColumnFormula>L16-N16</calculatedColumnFormula>
    </tableColumn>
  </tableColumns>
  <tableStyleInfo name="Test Table format"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51DC20C-FD92-4510-B0E5-2FE514DACA67}" name="AssetsNovember" displayName="AssetsNovember" ref="Q15:W20" totalsRowShown="0" headerRowDxfId="241" dataDxfId="239" headerRowBorderDxfId="240" tableBorderDxfId="238" headerRowCellStyle="Normal 3">
  <tableColumns count="7">
    <tableColumn id="1" xr3:uid="{871FA33D-2F09-4A93-9E37-48E5B8FBADE9}" name="Date" dataDxfId="237"/>
    <tableColumn id="2" xr3:uid="{8FD4B682-BBDA-4D7C-A4F4-20C19BE8D469}" name="New Depreciable Item" dataDxfId="236"/>
    <tableColumn id="3" xr3:uid="{4107E207-2F30-44DD-8722-655E5D1EC0D5}" name="Amount_x000a_(incl. GST)" dataDxfId="235"/>
    <tableColumn id="4" xr3:uid="{6B34C584-087E-4FFB-9E8C-DB1632BA534B}" name="Tax method" dataDxfId="234">
      <calculatedColumnFormula>IF(AssetsNovember[[#This Row],[Amount
(incl. GST)]]="", "", IF(AssetsNovember[[#This Row],[Amount
(incl. GST)]]&gt;20000, 'Tax rates &amp; key data'!$A$35, 'Tax rates &amp; key data'!$A$34))</calculatedColumnFormula>
    </tableColumn>
    <tableColumn id="5" xr3:uid="{81798B4A-2DDC-49EF-9B7A-07FC44307B98}" name="GST _x000a_(Yes/No)" dataDxfId="233"/>
    <tableColumn id="6" xr3:uid="{AC9574C4-DF88-4F98-83A0-E9944A974355}" name="GST" dataDxfId="232">
      <calculatedColumnFormula>IF(U16='Tax rates &amp; key data'!$A$28,S16/11, 0)</calculatedColumnFormula>
    </tableColumn>
    <tableColumn id="7" xr3:uid="{BFBFE07E-D573-4D41-AD7E-B2BD0135A99C}" name="Amount_x000a_(Ex GST)" dataDxfId="231">
      <calculatedColumnFormula>S16-V16</calculatedColumnFormula>
    </tableColumn>
  </tableColumns>
  <tableStyleInfo name="Test Table format"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89483E6-8B86-4873-9F45-32ACE19AF33B}" name="IncomeDecember" displayName="IncomeDecember" ref="A15:G45" totalsRowShown="0" headerRowDxfId="230" dataDxfId="228" headerRowBorderDxfId="229" tableBorderDxfId="227" headerRowCellStyle="Normal 3">
  <tableColumns count="7">
    <tableColumn id="1" xr3:uid="{AFBE3119-6669-43F8-9252-DA312661BAAB}" name="Date" dataDxfId="226"/>
    <tableColumn id="2" xr3:uid="{3C48CA94-B175-45AC-B07D-DCDDF6EA84BE}" name="Income Details" dataDxfId="225" dataCellStyle="Normal 3"/>
    <tableColumn id="3" xr3:uid="{8F3157AB-056B-47B8-8E7E-6E5466E74FC1}" name="Sales Type" dataDxfId="224" dataCellStyle="Normal 3"/>
    <tableColumn id="4" xr3:uid="{C269615C-D18A-40C6-99C9-95316855F613}" name="Amount_x000a_(incl. GST)" dataDxfId="223"/>
    <tableColumn id="5" xr3:uid="{0BCE7915-E29C-44DE-90F3-8496B69C7B7C}" name="GST _x000a_(Yes/No)" dataDxfId="222" dataCellStyle="Normal 3"/>
    <tableColumn id="6" xr3:uid="{94457EC9-2CE0-44DC-A4C6-1B969C4CB19B}" name="GST" dataDxfId="221">
      <calculatedColumnFormula>IF(E16='Tax rates &amp; key data'!$A$28,D16/11, 0)</calculatedColumnFormula>
    </tableColumn>
    <tableColumn id="7" xr3:uid="{DE2A6C6A-DB07-4DC0-85BE-708861F4858C}" name="Amount_x000a_(Ex GST)" dataDxfId="220">
      <calculatedColumnFormula>D16-F16</calculatedColumnFormula>
    </tableColumn>
  </tableColumns>
  <tableStyleInfo name="Test Table format"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3DB27D39-8EA6-4CC0-BC73-3BFF93BBD2D9}" name="ExpenseDecember" displayName="ExpenseDecember" ref="I15:O45" totalsRowShown="0" headerRowDxfId="219" dataDxfId="217" headerRowBorderDxfId="218" tableBorderDxfId="216" headerRowCellStyle="Normal 3">
  <tableColumns count="7">
    <tableColumn id="1" xr3:uid="{C1DD17AD-19CB-4FE3-A244-2FE641F48057}" name="Date" dataDxfId="215"/>
    <tableColumn id="2" xr3:uid="{092717B7-A7AA-4BDC-AF3B-CF501C9B2BDB}" name="Expenses Details" dataDxfId="214" dataCellStyle="Normal 3"/>
    <tableColumn id="3" xr3:uid="{5CCB151E-95DF-4D0C-812C-0D311AADF466}" name="Expense type" dataDxfId="213" dataCellStyle="Normal 3"/>
    <tableColumn id="4" xr3:uid="{0F0B8FFA-2173-4238-81B4-52A256EDC172}" name="Amount_x000a_(incl. GST)" dataDxfId="212"/>
    <tableColumn id="5" xr3:uid="{99FC25B6-E0A3-413F-AED8-787000FA3FBB}" name="GST _x000a_(Yes/No)" dataDxfId="211" dataCellStyle="Normal 3"/>
    <tableColumn id="6" xr3:uid="{3ACF7FA7-B98B-42DF-9E3E-45CF59B840A1}" name="GST" dataDxfId="210">
      <calculatedColumnFormula>IF(M16='Tax rates &amp; key data'!$A$28,L16/11, 0)</calculatedColumnFormula>
    </tableColumn>
    <tableColumn id="7" xr3:uid="{11651DF2-080E-4383-B91D-F1C2396E9004}" name="Amount_x000a_(Ex GST)" dataDxfId="209">
      <calculatedColumnFormula>L16-N16</calculatedColumnFormula>
    </tableColumn>
  </tableColumns>
  <tableStyleInfo name="Test Table format"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B8D7675B-0390-426F-A154-705D536C9CCA}" name="AssetsDecember" displayName="AssetsDecember" ref="Q15:W20" totalsRowShown="0" headerRowDxfId="208" dataDxfId="206" headerRowBorderDxfId="207" tableBorderDxfId="205" headerRowCellStyle="Normal 3">
  <tableColumns count="7">
    <tableColumn id="1" xr3:uid="{6D480012-838B-481A-8205-05EBF2691BB0}" name="Date" dataDxfId="204"/>
    <tableColumn id="2" xr3:uid="{7763362C-D3E8-472F-AC29-EAF94247DE88}" name="New Depreciable Item" dataDxfId="203"/>
    <tableColumn id="3" xr3:uid="{3E633C1E-5597-4F42-8C81-E52143BC85E7}" name="Amount_x000a_(incl. GST)" dataDxfId="202"/>
    <tableColumn id="4" xr3:uid="{004E0B5F-6C5A-487F-8FCF-5E1E7D502226}" name="Tax method" dataDxfId="201">
      <calculatedColumnFormula>IF(AssetsDecember[[#This Row],[Amount
(incl. GST)]]="", "", IF(AssetsDecember[[#This Row],[Amount
(incl. GST)]]&gt;20000, 'Tax rates &amp; key data'!$A$35, 'Tax rates &amp; key data'!$A$34))</calculatedColumnFormula>
    </tableColumn>
    <tableColumn id="5" xr3:uid="{DDF6FA0A-67F0-443E-A109-2AD716B4DAEA}" name="GST _x000a_(Yes/No)" dataDxfId="200"/>
    <tableColumn id="6" xr3:uid="{A78FDA7B-B746-40F3-BD10-A11ADF69C019}" name="GST" dataDxfId="199">
      <calculatedColumnFormula>IF(U16='Tax rates &amp; key data'!$A$28,S16/11, 0)</calculatedColumnFormula>
    </tableColumn>
    <tableColumn id="7" xr3:uid="{81F57188-4E32-4BCD-8325-A405E009C88A}" name="Amount_x000a_(Ex GST)" dataDxfId="198">
      <calculatedColumnFormula>S16-V16</calculatedColumnFormula>
    </tableColumn>
  </tableColumns>
  <tableStyleInfo name="Test Table format"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43B6CBB0-9F57-4368-BB37-F56193950A1F}" name="IncomeJanuary" displayName="IncomeJanuary" ref="A15:G45" totalsRowShown="0" headerRowDxfId="197" dataDxfId="195" headerRowBorderDxfId="196" tableBorderDxfId="194" headerRowCellStyle="Normal 3">
  <tableColumns count="7">
    <tableColumn id="1" xr3:uid="{95063845-3D95-4194-BDF9-2DC5019F36B3}" name="Date" dataDxfId="193"/>
    <tableColumn id="2" xr3:uid="{B9B7DCF1-FEF5-4865-9B04-9656737012A8}" name="Income Details" dataDxfId="192" dataCellStyle="Normal 3"/>
    <tableColumn id="3" xr3:uid="{6142D721-D2EB-4C8E-9FC8-71E5585C5F56}" name="Sales Type" dataDxfId="191" dataCellStyle="Normal 3"/>
    <tableColumn id="4" xr3:uid="{662ACD37-B81F-4834-8198-3AAA49617E2E}" name="Amount_x000a_(incl. GST)" dataDxfId="190"/>
    <tableColumn id="5" xr3:uid="{5C88DBF4-AD4F-43E7-BBDB-A8041893344A}" name="GST _x000a_(Yes/No)" dataDxfId="189" dataCellStyle="Normal 3"/>
    <tableColumn id="6" xr3:uid="{994B2335-C112-4609-99A5-C7A28D862106}" name="GST" dataDxfId="188">
      <calculatedColumnFormula>IF(E16='Tax rates &amp; key data'!$A$28,D16/11, 0)</calculatedColumnFormula>
    </tableColumn>
    <tableColumn id="7" xr3:uid="{43D33E94-BF2C-41F8-A76E-D2BA704D9977}" name="Amount_x000a_(Ex GST)" dataDxfId="187">
      <calculatedColumnFormula>D16-F16</calculatedColumnFormula>
    </tableColumn>
  </tableColumns>
  <tableStyleInfo name="Test Table format"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AFA58E02-188B-45D7-A806-FFF678C968C5}" name="ExpenseJanuary" displayName="ExpenseJanuary" ref="I15:O45" totalsRowShown="0" headerRowDxfId="186" dataDxfId="184" headerRowBorderDxfId="185" tableBorderDxfId="183" headerRowCellStyle="Normal 3">
  <tableColumns count="7">
    <tableColumn id="1" xr3:uid="{47663E03-EF19-49F9-A80E-4E7B5CB553A7}" name="Date" dataDxfId="182"/>
    <tableColumn id="2" xr3:uid="{76C7C153-F51E-4D39-8E30-5A15549528F5}" name="Expenses Details" dataDxfId="181" dataCellStyle="Normal 3"/>
    <tableColumn id="3" xr3:uid="{62001F0C-83A7-4896-B455-044ABBD52C4D}" name="Expense type" dataDxfId="180" dataCellStyle="Normal 3"/>
    <tableColumn id="4" xr3:uid="{8D275F29-BD6F-4AFC-8F0F-D8C80132E78B}" name="Amount_x000a_(incl. GST)" dataDxfId="179"/>
    <tableColumn id="5" xr3:uid="{6EBF8662-1282-4592-9DB6-B6C8AA9FEDA5}" name="GST _x000a_(Yes/No)" dataDxfId="178" dataCellStyle="Normal 3"/>
    <tableColumn id="6" xr3:uid="{BDFA262D-83A4-4679-AFC7-39F65FC903E4}" name="GST" dataDxfId="177">
      <calculatedColumnFormula>IF(M16='Tax rates &amp; key data'!$A$28,L16/11, 0)</calculatedColumnFormula>
    </tableColumn>
    <tableColumn id="7" xr3:uid="{E708956F-02F6-4D1E-9E56-34B2AB51BBAC}" name="Amount_x000a_(Ex GST)" dataDxfId="176">
      <calculatedColumnFormula>L16-N16</calculatedColumnFormula>
    </tableColumn>
  </tableColumns>
  <tableStyleInfo name="Test Table format"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4BEF5AB-7A2F-4C5A-9BD9-9BD6FF98882F}" name="AssetsJanuary" displayName="AssetsJanuary" ref="Q15:W20" totalsRowShown="0" headerRowDxfId="175" dataDxfId="173" headerRowBorderDxfId="174" tableBorderDxfId="172" headerRowCellStyle="Normal 3">
  <tableColumns count="7">
    <tableColumn id="1" xr3:uid="{160090E6-F295-4A8B-82E3-4C255D44137C}" name="Date" dataDxfId="171"/>
    <tableColumn id="2" xr3:uid="{DA34A846-C1E7-425C-BA30-9FA7A0883911}" name="New Depreciable Item" dataDxfId="170"/>
    <tableColumn id="3" xr3:uid="{365E96A6-78B2-4803-ACC7-8961971F2942}" name="Amount_x000a_(incl. GST)" dataDxfId="169"/>
    <tableColumn id="4" xr3:uid="{6B6E5893-CA7C-4B2E-9C10-DA028F38EBE1}" name="Tax method" dataDxfId="168">
      <calculatedColumnFormula>IF(AssetsJanuary[[#This Row],[Amount
(incl. GST)]]="", "", IF(AssetsJanuary[[#This Row],[Amount
(incl. GST)]]&gt;20000, 'Tax rates &amp; key data'!$A$35, 'Tax rates &amp; key data'!$A$34))</calculatedColumnFormula>
    </tableColumn>
    <tableColumn id="5" xr3:uid="{59E3DC19-12CF-4426-8F34-4E1F246AD44E}" name="GST _x000a_(Yes/No)" dataDxfId="167"/>
    <tableColumn id="6" xr3:uid="{F928C37C-452E-4B1E-A689-8B45CEC706DC}" name="GST" dataDxfId="166">
      <calculatedColumnFormula>IF(U16='Tax rates &amp; key data'!$A$28,S16/11, 0)</calculatedColumnFormula>
    </tableColumn>
    <tableColumn id="7" xr3:uid="{E9480C88-2EC7-4676-8744-81B79FC5B5D9}" name="Amount_x000a_(Ex GST)" dataDxfId="165">
      <calculatedColumnFormula>S16-V16</calculatedColumnFormula>
    </tableColumn>
  </tableColumns>
  <tableStyleInfo name="Test Table format"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67F41EA-97DE-4A00-A3BC-55900CFE5A2B}" name="IncomeFebruary" displayName="IncomeFebruary" ref="A15:G45" totalsRowShown="0" headerRowDxfId="164" dataDxfId="162" headerRowBorderDxfId="163" tableBorderDxfId="161" headerRowCellStyle="Normal 3">
  <tableColumns count="7">
    <tableColumn id="1" xr3:uid="{605C9731-241F-46B9-82B2-FEB6B7595671}" name="Date" dataDxfId="160"/>
    <tableColumn id="2" xr3:uid="{6AC82275-960C-4A76-90F2-7545E855D190}" name="Income Details" dataDxfId="159" dataCellStyle="Normal 3"/>
    <tableColumn id="3" xr3:uid="{0D8E90C8-0948-4783-A5E7-808DBEA422C0}" name="Sales Type" dataDxfId="158" dataCellStyle="Normal 3"/>
    <tableColumn id="4" xr3:uid="{17DCA3AE-3BBC-433F-AF7C-693D54CC9233}" name="Amount_x000a_(incl. GST)" dataDxfId="157"/>
    <tableColumn id="5" xr3:uid="{493654B5-001E-47C1-8130-470069A769EE}" name="GST _x000a_(Yes/No)" dataDxfId="156" dataCellStyle="Normal 3"/>
    <tableColumn id="6" xr3:uid="{366967F6-F9E8-4941-90EC-B936B841B297}" name="GST" dataDxfId="155">
      <calculatedColumnFormula>IF(E16='Tax rates &amp; key data'!$A$28,D16/11, 0)</calculatedColumnFormula>
    </tableColumn>
    <tableColumn id="7" xr3:uid="{99709143-48BD-429E-9264-6BABB741BEE8}" name="Amount_x000a_(Ex GST)" dataDxfId="154">
      <calculatedColumnFormula>D16-F16</calculatedColumnFormula>
    </tableColumn>
  </tableColumns>
  <tableStyleInfo name="Test Table format"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1FD5BC6-1DF5-4893-A8EF-6FBCD1566C6E}" name="ExpenseFebruary" displayName="ExpenseFebruary" ref="I15:O45" totalsRowShown="0" headerRowDxfId="153" dataDxfId="151" headerRowBorderDxfId="152" tableBorderDxfId="150" headerRowCellStyle="Normal 3">
  <tableColumns count="7">
    <tableColumn id="1" xr3:uid="{5F6E7DC2-A31E-4807-BEE3-8C11914FD801}" name="Date" dataDxfId="149"/>
    <tableColumn id="2" xr3:uid="{6B46CE15-21DB-447F-A104-F68DAD1FA689}" name="Expenses Details" dataDxfId="148" dataCellStyle="Normal 3"/>
    <tableColumn id="3" xr3:uid="{C16F4E13-FFCE-47D0-89D1-9D70B042FD47}" name="Expense type" dataDxfId="147" dataCellStyle="Normal 3"/>
    <tableColumn id="4" xr3:uid="{17AAD879-2857-460D-B9AA-796ADBE75362}" name="Amount_x000a_(incl. GST)" dataDxfId="146"/>
    <tableColumn id="5" xr3:uid="{851479EF-7921-4CAA-8966-8678AF258064}" name="GST _x000a_(Yes/No)" dataDxfId="145" dataCellStyle="Normal 3"/>
    <tableColumn id="6" xr3:uid="{18E4AA58-34C9-49A1-A76C-B3CC6CE87D6E}" name="GST" dataDxfId="144">
      <calculatedColumnFormula>IF(M16='Tax rates &amp; key data'!$A$28,L16/11, 0)</calculatedColumnFormula>
    </tableColumn>
    <tableColumn id="7" xr3:uid="{1E92844C-9BE7-45A3-BF40-29E2A5C119C3}" name="Amount_x000a_(Ex GST)" dataDxfId="143">
      <calculatedColumnFormula>L16-N16</calculatedColumnFormula>
    </tableColumn>
  </tableColumns>
  <tableStyleInfo name="Test Table format"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FEC5F19F-5292-4F9D-97B1-B31B9694FDFD}" name="AssetsFebruary" displayName="AssetsFebruary" ref="Q15:W20" totalsRowShown="0" headerRowDxfId="142" dataDxfId="140" headerRowBorderDxfId="141" tableBorderDxfId="139" headerRowCellStyle="Normal 3">
  <tableColumns count="7">
    <tableColumn id="1" xr3:uid="{DA6444BB-FD3A-4B95-A107-8555EE2858E8}" name="Date" dataDxfId="138"/>
    <tableColumn id="2" xr3:uid="{E996CDE4-9840-4FDB-A88A-54055662A7C4}" name="New Depreciable Item" dataDxfId="137"/>
    <tableColumn id="3" xr3:uid="{C92890F7-6937-4511-8183-30800F256888}" name="Amount_x000a_(incl. GST)" dataDxfId="136"/>
    <tableColumn id="4" xr3:uid="{6268347E-858F-4396-8B17-DD72427ADCC9}" name="Tax method" dataDxfId="135">
      <calculatedColumnFormula>IF(AssetsFebruary[[#This Row],[Amount
(incl. GST)]]="", "", IF(AssetsFebruary[[#This Row],[Amount
(incl. GST)]]&gt;20000, 'Tax rates &amp; key data'!$A$35, 'Tax rates &amp; key data'!$A$34))</calculatedColumnFormula>
    </tableColumn>
    <tableColumn id="5" xr3:uid="{35FB59A3-979F-4CC1-BF45-98761BD58D2F}" name="GST _x000a_(Yes/No)" dataDxfId="134"/>
    <tableColumn id="6" xr3:uid="{DA89E12F-942C-4367-B80C-AE2CE98C96AA}" name="GST" dataDxfId="133">
      <calculatedColumnFormula>IF(U16='Tax rates &amp; key data'!$A$28,S16/11, 0)</calculatedColumnFormula>
    </tableColumn>
    <tableColumn id="7" xr3:uid="{E25DF645-463F-4DBE-92C5-D8E6B7F6E4AA}" name="Amount_x000a_(Ex GST)" dataDxfId="132">
      <calculatedColumnFormula>S16-V16</calculatedColumnFormula>
    </tableColumn>
  </tableColumns>
  <tableStyleInfo name="Test Table format"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2D848088-2BE1-494A-A724-1049E9A7FF31}" name="IncomeMarch" displayName="IncomeMarch" ref="A15:G45" totalsRowShown="0" headerRowDxfId="131" dataDxfId="129" headerRowBorderDxfId="130" tableBorderDxfId="128" headerRowCellStyle="Normal 3">
  <tableColumns count="7">
    <tableColumn id="1" xr3:uid="{5129BF2B-A16D-41C5-AD0E-721C2BDEE92D}" name="Date" dataDxfId="127"/>
    <tableColumn id="2" xr3:uid="{28F909B5-9883-47F0-BB61-1FCB6E8BA3A1}" name="Income Details" dataDxfId="126" dataCellStyle="Normal 3"/>
    <tableColumn id="3" xr3:uid="{807A462A-A45A-428B-9894-4A0E23A9F50D}" name="Sales Type" dataDxfId="125" dataCellStyle="Normal 3"/>
    <tableColumn id="4" xr3:uid="{E5C5E737-F6CD-4B91-BC42-BEA8568A0F2A}" name="Amount_x000a_(incl. GST)" dataDxfId="124"/>
    <tableColumn id="5" xr3:uid="{C156C648-DF4F-494A-A110-A957E400CBA1}" name="GST _x000a_(Yes/No)" dataDxfId="123" dataCellStyle="Normal 3"/>
    <tableColumn id="6" xr3:uid="{08A8F328-D136-40ED-8597-82E18F658B22}" name="GST" dataDxfId="122">
      <calculatedColumnFormula>IF(E16='Tax rates &amp; key data'!$A$28,D16/11, 0)</calculatedColumnFormula>
    </tableColumn>
    <tableColumn id="7" xr3:uid="{A1222680-6CDC-440C-855C-9D7FDF7DA96B}" name="Amount_x000a_(Ex GST)" dataDxfId="121">
      <calculatedColumnFormula>D16-F16</calculatedColumnFormula>
    </tableColumn>
  </tableColumns>
  <tableStyleInfo name="Test Table format"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A0BCBE30-BEA0-4F1A-B9D3-7F4087F29D56}" name="ExpenseMarch" displayName="ExpenseMarch" ref="I15:O45" totalsRowShown="0" headerRowDxfId="120" dataDxfId="118" headerRowBorderDxfId="119" tableBorderDxfId="117" headerRowCellStyle="Normal 3">
  <tableColumns count="7">
    <tableColumn id="1" xr3:uid="{5E8CAF9E-300B-4F12-B1A8-B3C7410A675E}" name="Date" dataDxfId="116"/>
    <tableColumn id="2" xr3:uid="{7023C9ED-40B2-4573-A90A-E50441CFA19E}" name="Expenses Details" dataDxfId="115" dataCellStyle="Normal 3"/>
    <tableColumn id="3" xr3:uid="{9F4525BD-9583-4341-8F5C-953CD33B21A0}" name="Expense type" dataDxfId="114" dataCellStyle="Normal 3"/>
    <tableColumn id="4" xr3:uid="{8D413E3F-D309-48C1-AEC6-F1B446B411EE}" name="Amount_x000a_(incl. GST)" dataDxfId="113"/>
    <tableColumn id="5" xr3:uid="{58C4B460-BC7B-4E64-B362-3939C9B16B84}" name="GST _x000a_(Yes/No)" dataDxfId="112" dataCellStyle="Normal 3"/>
    <tableColumn id="6" xr3:uid="{2A9742AB-CFF5-4128-A948-79E87F8E2F86}" name="GST" dataDxfId="111">
      <calculatedColumnFormula>IF(M16='Tax rates &amp; key data'!$A$28,L16/11, 0)</calculatedColumnFormula>
    </tableColumn>
    <tableColumn id="7" xr3:uid="{7272E065-880F-42D7-BB6D-A758AB02298F}" name="Amount_x000a_(Ex GST)" dataDxfId="110">
      <calculatedColumnFormula>L16-N16</calculatedColumnFormula>
    </tableColumn>
  </tableColumns>
  <tableStyleInfo name="Test Table format"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BE561AC-BB6C-4BFA-833B-6270A60019FC}" name="AssetsMarch" displayName="AssetsMarch" ref="Q15:W20" totalsRowShown="0" headerRowDxfId="109" dataDxfId="107" headerRowBorderDxfId="108" tableBorderDxfId="106" headerRowCellStyle="Normal 3">
  <tableColumns count="7">
    <tableColumn id="1" xr3:uid="{2A8A7E07-BE50-4363-BDC6-BEDCD6B6C0C1}" name="Date" dataDxfId="105"/>
    <tableColumn id="2" xr3:uid="{F77ACFA5-9C21-4DB7-8999-EF4925CF861C}" name="New Depreciable Item" dataDxfId="104"/>
    <tableColumn id="3" xr3:uid="{BE7E4BE0-61FF-428A-B4B7-5373A1486D98}" name="Amount_x000a_(incl. GST)" dataDxfId="103"/>
    <tableColumn id="4" xr3:uid="{3677ADC4-AC0D-4E13-9FB3-A9AAD0B572CD}" name="Tax method" dataDxfId="102">
      <calculatedColumnFormula>IF(AssetsMarch[[#This Row],[Amount
(incl. GST)]]="", "", IF(AssetsMarch[[#This Row],[Amount
(incl. GST)]]&gt;20000, 'Tax rates &amp; key data'!$A$35, 'Tax rates &amp; key data'!$A$34))</calculatedColumnFormula>
    </tableColumn>
    <tableColumn id="5" xr3:uid="{7FF9FAF9-E223-4136-BA83-9D9C44161470}" name="GST _x000a_(Yes/No)" dataDxfId="101"/>
    <tableColumn id="6" xr3:uid="{72EE469C-2365-4C99-B806-838407381AB7}" name="GST" dataDxfId="100">
      <calculatedColumnFormula>IF(U16='Tax rates &amp; key data'!$A$28,S16/11, 0)</calculatedColumnFormula>
    </tableColumn>
    <tableColumn id="7" xr3:uid="{DCE5A7E4-4AB6-4621-BF91-33F13DFB474C}" name="Amount_x000a_(Ex GST)" dataDxfId="99">
      <calculatedColumnFormula>S16-V16</calculatedColumnFormula>
    </tableColumn>
  </tableColumns>
  <tableStyleInfo name="Test Table format"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2C69866B-9242-4B61-9A2C-ADF827A82E5D}" name="IncomeApril" displayName="IncomeApril" ref="A15:G45" totalsRowShown="0" headerRowDxfId="98" dataDxfId="96" headerRowBorderDxfId="97" tableBorderDxfId="95" headerRowCellStyle="Normal 3">
  <tableColumns count="7">
    <tableColumn id="1" xr3:uid="{99AFEB2D-3949-42DB-ADBC-F854CF95D6C8}" name="Date" dataDxfId="94"/>
    <tableColumn id="2" xr3:uid="{B5620B69-3EE9-4D73-AB59-8C64F4EA94AC}" name="Income Details" dataDxfId="93" dataCellStyle="Normal 3"/>
    <tableColumn id="3" xr3:uid="{46479614-ACD3-4A47-81DF-1BD443BEE352}" name="Sales Type" dataDxfId="92" dataCellStyle="Normal 3"/>
    <tableColumn id="4" xr3:uid="{3C1B2C16-1307-477A-97C4-B6CF325470A9}" name="Amount_x000a_(incl. GST)" dataDxfId="91"/>
    <tableColumn id="5" xr3:uid="{F878174A-21DC-488B-8FCC-07C636A1E1FD}" name="GST _x000a_(Yes/No)" dataDxfId="90" dataCellStyle="Normal 3"/>
    <tableColumn id="6" xr3:uid="{36DBBD81-208B-4C3B-8B3B-2BE02883DAB3}" name="GST" dataDxfId="89">
      <calculatedColumnFormula>IF(E16='Tax rates &amp; key data'!$A$28,D16/11, 0)</calculatedColumnFormula>
    </tableColumn>
    <tableColumn id="7" xr3:uid="{77506E60-8AE4-4635-A9C6-99F13648917A}" name="Amount_x000a_(Ex GST)" dataDxfId="88">
      <calculatedColumnFormula>D16-F16</calculatedColumnFormula>
    </tableColumn>
  </tableColumns>
  <tableStyleInfo name="Test Table format"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99FD33F-194F-4AC4-A9BB-E087A52B16FE}" name="ExpenseApril" displayName="ExpenseApril" ref="I15:O45" totalsRowShown="0" headerRowDxfId="87" dataDxfId="85" headerRowBorderDxfId="86" tableBorderDxfId="84" headerRowCellStyle="Normal 3">
  <tableColumns count="7">
    <tableColumn id="1" xr3:uid="{EC622AB4-1456-47FD-9113-56EDB7DCBDB3}" name="Date" dataDxfId="83"/>
    <tableColumn id="2" xr3:uid="{6C9FC34F-E392-4468-95A8-2FE9EEF2121B}" name="Expenses Details" dataDxfId="82" dataCellStyle="Normal 3"/>
    <tableColumn id="3" xr3:uid="{60045AFE-6789-44FA-A26F-47A2C6701E03}" name="Expense type" dataDxfId="81" dataCellStyle="Normal 3"/>
    <tableColumn id="4" xr3:uid="{8C390F39-C5EE-4849-A92E-797ADAF31EC5}" name="Amount_x000a_(incl. GST)" dataDxfId="80"/>
    <tableColumn id="5" xr3:uid="{0331022A-CB3E-4CEE-A5F5-93C47909FD5C}" name="GST _x000a_(Yes/No)" dataDxfId="79" dataCellStyle="Normal 3"/>
    <tableColumn id="6" xr3:uid="{FA1C0B41-B484-4550-8A7A-0625C10AA31F}" name="GST" dataDxfId="78">
      <calculatedColumnFormula>IF(M16='Tax rates &amp; key data'!$A$28,L16/11, 0)</calculatedColumnFormula>
    </tableColumn>
    <tableColumn id="7" xr3:uid="{EB83EF38-9AFF-4642-B333-753C551A2015}" name="Amount_x000a_(Ex GST)" dataDxfId="77">
      <calculatedColumnFormula>L16-N16</calculatedColumnFormula>
    </tableColumn>
  </tableColumns>
  <tableStyleInfo name="Test Table format"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B294ABC-8C95-4491-8BC1-89A50FB197BC}" name="AssetsApril" displayName="AssetsApril" ref="Q15:W20" totalsRowShown="0" headerRowDxfId="76" dataDxfId="74" headerRowBorderDxfId="75" tableBorderDxfId="73" headerRowCellStyle="Normal 3">
  <tableColumns count="7">
    <tableColumn id="1" xr3:uid="{1E36784A-2CBB-4FD5-8B7F-DA996940E1C9}" name="Date" dataDxfId="72"/>
    <tableColumn id="2" xr3:uid="{6C16AB72-19B3-453E-901E-88E46903E4B3}" name="New Depreciable Item" dataDxfId="71"/>
    <tableColumn id="3" xr3:uid="{C458202D-71A5-4443-9C8B-70AD846E9507}" name="Amount_x000a_(incl. GST)" dataDxfId="70"/>
    <tableColumn id="4" xr3:uid="{39D30D9F-7879-4536-BE03-7DBA5E18A7FA}" name="Tax method" dataDxfId="69">
      <calculatedColumnFormula>IF(AssetsApril[[#This Row],[Amount
(incl. GST)]]="", "", IF(AssetsApril[[#This Row],[Amount
(incl. GST)]]&gt;20000, 'Tax rates &amp; key data'!$A$35, 'Tax rates &amp; key data'!$A$34))</calculatedColumnFormula>
    </tableColumn>
    <tableColumn id="5" xr3:uid="{BFD5B995-31A4-44AD-903E-7F6F3B8CFA6F}" name="GST _x000a_(Yes/No)" dataDxfId="68"/>
    <tableColumn id="6" xr3:uid="{882B1DE2-0A51-4FB9-897E-03272AD49D74}" name="GST" dataDxfId="67">
      <calculatedColumnFormula>IF(U16='Tax rates &amp; key data'!$A$28,S16/11, 0)</calculatedColumnFormula>
    </tableColumn>
    <tableColumn id="7" xr3:uid="{C6B3AE36-E4DD-4967-A502-DE14A03BEE62}" name="Amount_x000a_(Ex GST)" dataDxfId="66">
      <calculatedColumnFormula>S16-V16</calculatedColumnFormula>
    </tableColumn>
  </tableColumns>
  <tableStyleInfo name="Test Table format"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1A16A8F8-9EEE-4441-A6CD-5467EBB0A386}" name="IncomeMay" displayName="IncomeMay" ref="A15:G45" totalsRowShown="0" headerRowDxfId="65" dataDxfId="63" headerRowBorderDxfId="64" tableBorderDxfId="62" headerRowCellStyle="Normal 3">
  <tableColumns count="7">
    <tableColumn id="1" xr3:uid="{7DA698BB-2086-4C81-A014-01BE8D1DEFCD}" name="Date" dataDxfId="61"/>
    <tableColumn id="2" xr3:uid="{095C2950-D3A3-44F4-B5A1-4D573FBD9521}" name="Income Details" dataDxfId="60" dataCellStyle="Normal 3"/>
    <tableColumn id="3" xr3:uid="{0A704236-48F3-4032-9632-81A24683BCCF}" name="Sales Type" dataDxfId="59" dataCellStyle="Normal 3"/>
    <tableColumn id="4" xr3:uid="{EA85EF92-9096-4CA2-B9AA-08754E716BEF}" name="Amount_x000a_(incl. GST)" dataDxfId="58"/>
    <tableColumn id="5" xr3:uid="{EAAB79CD-D26F-4FDA-AE69-AB6CAA790737}" name="GST _x000a_(Yes/No)" dataDxfId="57" dataCellStyle="Normal 3"/>
    <tableColumn id="6" xr3:uid="{D6FB7A0B-C10E-4F51-AC65-3C7D11E306F0}" name="GST" dataDxfId="56">
      <calculatedColumnFormula>IF(E16='Tax rates &amp; key data'!$A$28,D16/11, 0)</calculatedColumnFormula>
    </tableColumn>
    <tableColumn id="7" xr3:uid="{451EA2C3-CC00-47AE-9206-D1752811C796}" name="Amount_x000a_(Ex GST)" dataDxfId="55">
      <calculatedColumnFormula>D16-F16</calculatedColumnFormula>
    </tableColumn>
  </tableColumns>
  <tableStyleInfo name="Test Table format"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2A47324-5D77-4D84-9B60-AD591B95F9EB}" name="ExpenseMay" displayName="ExpenseMay" ref="I15:O45" totalsRowShown="0" headerRowDxfId="54" dataDxfId="52" headerRowBorderDxfId="53" tableBorderDxfId="51" headerRowCellStyle="Normal 3">
  <tableColumns count="7">
    <tableColumn id="1" xr3:uid="{4BE9ED43-5683-493E-9F72-7C198D3C4C9D}" name="Date" dataDxfId="50"/>
    <tableColumn id="2" xr3:uid="{31DD0458-78D7-4605-8565-4F8CB70A266F}" name="Expenses Details" dataDxfId="49" dataCellStyle="Normal 3"/>
    <tableColumn id="3" xr3:uid="{6DD606B4-2175-486E-A110-FB96E578ABE6}" name="Expense type" dataDxfId="48" dataCellStyle="Normal 3"/>
    <tableColumn id="4" xr3:uid="{67217B65-1234-482B-B4C0-29976D8FB63F}" name="Amount_x000a_(incl. GST)" dataDxfId="47"/>
    <tableColumn id="5" xr3:uid="{428A0C12-73DF-4366-9E36-6CCA8045CDF6}" name="GST _x000a_(Yes/No)" dataDxfId="46" dataCellStyle="Normal 3"/>
    <tableColumn id="6" xr3:uid="{4FE72B28-3DC2-4FAB-A7A8-01A3B52AE6FC}" name="GST" dataDxfId="45">
      <calculatedColumnFormula>IF(M16='Tax rates &amp; key data'!$A$28,L16/11, 0)</calculatedColumnFormula>
    </tableColumn>
    <tableColumn id="7" xr3:uid="{CDE4652A-A549-4C83-AAFF-239794406604}" name="Amount_x000a_(Ex GST)" dataDxfId="44">
      <calculatedColumnFormula>L16-N16</calculatedColumnFormula>
    </tableColumn>
  </tableColumns>
  <tableStyleInfo name="Test Table format"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95668DEF-EDF5-449D-985B-25BAC32E7A51}" name="AssetsMay" displayName="AssetsMay" ref="Q15:W20" totalsRowShown="0" headerRowDxfId="43" dataDxfId="41" headerRowBorderDxfId="42" tableBorderDxfId="40" headerRowCellStyle="Normal 3">
  <tableColumns count="7">
    <tableColumn id="1" xr3:uid="{B7FCBEBA-FBDC-44BB-A1CF-1358CB062092}" name="Date" dataDxfId="39"/>
    <tableColumn id="2" xr3:uid="{4C959E93-27C9-452F-9973-5BBC94E0283C}" name="New Depreciable Item" dataDxfId="38"/>
    <tableColumn id="3" xr3:uid="{1BD5C442-7B81-46C3-9F8B-B5D018F91710}" name="Amount_x000a_(incl. GST)" dataDxfId="37"/>
    <tableColumn id="4" xr3:uid="{3BB8615E-322E-480F-BD3C-9EF513C88E30}" name="Tax method" dataDxfId="36">
      <calculatedColumnFormula>IF(AssetsMay[[#This Row],[Amount
(incl. GST)]]="", "", IF(AssetsMay[[#This Row],[Amount
(incl. GST)]]&gt;20000, 'Tax rates &amp; key data'!$A$35, 'Tax rates &amp; key data'!$A$34))</calculatedColumnFormula>
    </tableColumn>
    <tableColumn id="5" xr3:uid="{DB306A8C-8A3F-45E9-BE73-0AD2C722F01C}" name="GST _x000a_(Yes/No)" dataDxfId="35"/>
    <tableColumn id="6" xr3:uid="{BA7F1154-2E5E-408C-BDD4-F22EF1AD23C2}" name="GST" dataDxfId="34">
      <calculatedColumnFormula>IF(U16='Tax rates &amp; key data'!$A$28,S16/11, 0)</calculatedColumnFormula>
    </tableColumn>
    <tableColumn id="7" xr3:uid="{C98D566D-4E30-4F2F-BB05-C7A0FFE86441}" name="Amount_x000a_(Ex GST)" dataDxfId="33">
      <calculatedColumnFormula>S16-V16</calculatedColumnFormula>
    </tableColumn>
  </tableColumns>
  <tableStyleInfo name="Test Table format"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620D5833-33DC-46BB-ADD0-F4394467E639}" name="IncomeJune" displayName="IncomeJune" ref="A15:G45" totalsRowShown="0" headerRowDxfId="32" dataDxfId="30" headerRowBorderDxfId="31" tableBorderDxfId="29" headerRowCellStyle="Normal 3">
  <tableColumns count="7">
    <tableColumn id="1" xr3:uid="{94C525AD-9E8E-445D-BB5D-136D1F099C54}" name="Date" dataDxfId="28"/>
    <tableColumn id="2" xr3:uid="{003DDED8-F304-40C1-B53F-4425A710F8E4}" name="Income Details" dataDxfId="27" dataCellStyle="Normal 3"/>
    <tableColumn id="3" xr3:uid="{3AD22A8B-D980-4F79-B390-3D09385B7C50}" name="Sales Type" dataDxfId="26" dataCellStyle="Normal 3"/>
    <tableColumn id="4" xr3:uid="{BF31AC93-F351-40B5-B8E9-38F906A71F27}" name="Amount_x000a_(incl. GST)" dataDxfId="25"/>
    <tableColumn id="5" xr3:uid="{CA1F0C3E-6615-4C3F-AEB3-BAF402B876C3}" name="GST _x000a_(Yes/No)" dataDxfId="24" dataCellStyle="Normal 3"/>
    <tableColumn id="6" xr3:uid="{AFA2BC86-F17C-44C8-8959-87DEABB1A29F}" name="GST" dataDxfId="23">
      <calculatedColumnFormula>IF(E16='Tax rates &amp; key data'!$A$28,D16/11, 0)</calculatedColumnFormula>
    </tableColumn>
    <tableColumn id="7" xr3:uid="{C303705B-1849-4BF3-9F57-2578DEDC1C39}" name="Amount_x000a_(Ex GST)" dataDxfId="22">
      <calculatedColumnFormula>D16-F16</calculatedColumnFormula>
    </tableColumn>
  </tableColumns>
  <tableStyleInfo name="Test Table format"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C301308-F53D-413A-89A3-DCCD02571E01}" name="ExpenseJune" displayName="ExpenseJune" ref="I15:O45" totalsRowShown="0" headerRowDxfId="21" dataDxfId="19" headerRowBorderDxfId="20" tableBorderDxfId="18" headerRowCellStyle="Normal 3">
  <tableColumns count="7">
    <tableColumn id="1" xr3:uid="{EFE57529-9DDB-4C80-8ABC-F55E258CC90E}" name="Date" dataDxfId="17"/>
    <tableColumn id="2" xr3:uid="{48640891-9989-402E-BA31-C9C801485BAF}" name="Expenses Details" dataDxfId="16" dataCellStyle="Normal 3"/>
    <tableColumn id="3" xr3:uid="{E91F134C-59B0-45F6-ABFB-8BE88514DA68}" name="Expense type" dataDxfId="15" dataCellStyle="Normal 3"/>
    <tableColumn id="4" xr3:uid="{6910DDB6-5379-4814-B349-F153226E96E1}" name="Amount_x000a_(incl. GST)" dataDxfId="14"/>
    <tableColumn id="5" xr3:uid="{4C7DDDB9-9F77-4665-84B8-C3E081BC3AD5}" name="GST _x000a_(Yes/No)" dataDxfId="13" dataCellStyle="Normal 3"/>
    <tableColumn id="6" xr3:uid="{23170CC0-D08F-4BED-A786-99FF2EFDC6C1}" name="GST" dataDxfId="12">
      <calculatedColumnFormula>IF(M16='Tax rates &amp; key data'!$A$28,L16/11, 0)</calculatedColumnFormula>
    </tableColumn>
    <tableColumn id="7" xr3:uid="{D067C777-3C34-4935-8C86-F0BE43A053D7}" name="Amount_x000a_(Ex GST)" dataDxfId="11">
      <calculatedColumnFormula>L16-N16</calculatedColumnFormula>
    </tableColumn>
  </tableColumns>
  <tableStyleInfo name="Test Table format"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542C30B5-A6A6-4122-B462-EE12AACB85FF}" name="AssetsJune" displayName="AssetsJune" ref="Q15:W20" totalsRowShown="0" headerRowDxfId="10" dataDxfId="8" headerRowBorderDxfId="9" tableBorderDxfId="7" headerRowCellStyle="Normal 3">
  <tableColumns count="7">
    <tableColumn id="1" xr3:uid="{98286E43-7CAB-43C6-883F-5A192CBD6249}" name="Date" dataDxfId="6"/>
    <tableColumn id="2" xr3:uid="{EE7DD8BC-97AE-4773-BB97-2DD72BB678A9}" name="New Depreciable Item" dataDxfId="5"/>
    <tableColumn id="3" xr3:uid="{21D7C39A-1FA5-4F94-9773-90DA738C75F1}" name="Amount_x000a_(incl. GST)" dataDxfId="4"/>
    <tableColumn id="4" xr3:uid="{9990137F-D419-4E78-A848-6FFBAD385969}" name="Tax method" dataDxfId="3">
      <calculatedColumnFormula>IF(AssetsJune[[#This Row],[Amount
(incl. GST)]]="", "", IF(AssetsJune[[#This Row],[Amount
(incl. GST)]]&gt;20000, 'Tax rates &amp; key data'!$A$35, 'Tax rates &amp; key data'!$A$34))</calculatedColumnFormula>
    </tableColumn>
    <tableColumn id="5" xr3:uid="{F465C041-69D9-40BC-85E0-2809D2BC1FA7}" name="GST _x000a_(Yes/No)" dataDxfId="2"/>
    <tableColumn id="6" xr3:uid="{0A795FC7-D066-48FF-B53A-C80BB63EDDDA}" name="GST" dataDxfId="1">
      <calculatedColumnFormula>IF(U16='Tax rates &amp; key data'!$A$28,S16/11, 0)</calculatedColumnFormula>
    </tableColumn>
    <tableColumn id="7" xr3:uid="{4B305529-228F-4428-835A-55B9D1E73D51}" name="Amount_x000a_(Ex GST)" dataDxfId="0">
      <calculatedColumnFormula>S16-V16</calculatedColumnFormula>
    </tableColumn>
  </tableColumns>
  <tableStyleInfo name="Test Table format"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L/taxespresso.com.au/enquire-now"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5.xml"/><Relationship Id="rId1" Type="http://schemas.openxmlformats.org/officeDocument/2006/relationships/printerSettings" Target="../printerSettings/printerSettings3.bin"/><Relationship Id="rId5" Type="http://schemas.openxmlformats.org/officeDocument/2006/relationships/table" Target="../tables/table3.xml"/><Relationship Id="rId4" Type="http://schemas.openxmlformats.org/officeDocument/2006/relationships/table" Target="../tables/table2.xml"/></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6.xml"/><Relationship Id="rId1" Type="http://schemas.openxmlformats.org/officeDocument/2006/relationships/printerSettings" Target="../printerSettings/printerSettings4.bin"/><Relationship Id="rId5" Type="http://schemas.openxmlformats.org/officeDocument/2006/relationships/table" Target="../tables/table6.xml"/><Relationship Id="rId4" Type="http://schemas.openxmlformats.org/officeDocument/2006/relationships/table" Target="../tables/table5.xml"/></Relationships>
</file>

<file path=xl/worksheets/_rels/sheet7.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7.xml"/><Relationship Id="rId1" Type="http://schemas.openxmlformats.org/officeDocument/2006/relationships/printerSettings" Target="../printerSettings/printerSettings5.bin"/><Relationship Id="rId5" Type="http://schemas.openxmlformats.org/officeDocument/2006/relationships/table" Target="../tables/table9.xml"/><Relationship Id="rId4" Type="http://schemas.openxmlformats.org/officeDocument/2006/relationships/table" Target="../tables/table8.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8.xml"/><Relationship Id="rId1" Type="http://schemas.openxmlformats.org/officeDocument/2006/relationships/printerSettings" Target="../printerSettings/printerSettings6.bin"/><Relationship Id="rId5" Type="http://schemas.openxmlformats.org/officeDocument/2006/relationships/table" Target="../tables/table12.xml"/><Relationship Id="rId4" Type="http://schemas.openxmlformats.org/officeDocument/2006/relationships/table" Target="../tables/table11.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9.xml"/><Relationship Id="rId1" Type="http://schemas.openxmlformats.org/officeDocument/2006/relationships/printerSettings" Target="../printerSettings/printerSettings7.bin"/><Relationship Id="rId5" Type="http://schemas.openxmlformats.org/officeDocument/2006/relationships/table" Target="../tables/table15.xml"/><Relationship Id="rId4" Type="http://schemas.openxmlformats.org/officeDocument/2006/relationships/table" Target="../tables/table14.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10.xml"/><Relationship Id="rId1" Type="http://schemas.openxmlformats.org/officeDocument/2006/relationships/printerSettings" Target="../printerSettings/printerSettings8.bin"/><Relationship Id="rId5" Type="http://schemas.openxmlformats.org/officeDocument/2006/relationships/table" Target="../tables/table18.xml"/><Relationship Id="rId4" Type="http://schemas.openxmlformats.org/officeDocument/2006/relationships/table" Target="../tables/table17.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drawing" Target="../drawings/drawing11.xml"/><Relationship Id="rId1" Type="http://schemas.openxmlformats.org/officeDocument/2006/relationships/printerSettings" Target="../printerSettings/printerSettings9.bin"/><Relationship Id="rId5" Type="http://schemas.openxmlformats.org/officeDocument/2006/relationships/table" Target="../tables/table21.xml"/><Relationship Id="rId4" Type="http://schemas.openxmlformats.org/officeDocument/2006/relationships/table" Target="../tables/table20.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drawing" Target="../drawings/drawing12.xml"/><Relationship Id="rId1" Type="http://schemas.openxmlformats.org/officeDocument/2006/relationships/printerSettings" Target="../printerSettings/printerSettings10.bin"/><Relationship Id="rId5" Type="http://schemas.openxmlformats.org/officeDocument/2006/relationships/table" Target="../tables/table24.xml"/><Relationship Id="rId4" Type="http://schemas.openxmlformats.org/officeDocument/2006/relationships/table" Target="../tables/table23.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13.xml"/><Relationship Id="rId1" Type="http://schemas.openxmlformats.org/officeDocument/2006/relationships/printerSettings" Target="../printerSettings/printerSettings11.bin"/><Relationship Id="rId5" Type="http://schemas.openxmlformats.org/officeDocument/2006/relationships/table" Target="../tables/table27.xml"/><Relationship Id="rId4" Type="http://schemas.openxmlformats.org/officeDocument/2006/relationships/table" Target="../tables/table26.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8.xml"/><Relationship Id="rId2" Type="http://schemas.openxmlformats.org/officeDocument/2006/relationships/drawing" Target="../drawings/drawing14.xml"/><Relationship Id="rId1" Type="http://schemas.openxmlformats.org/officeDocument/2006/relationships/printerSettings" Target="../printerSettings/printerSettings12.bin"/><Relationship Id="rId5" Type="http://schemas.openxmlformats.org/officeDocument/2006/relationships/table" Target="../tables/table30.xml"/><Relationship Id="rId4" Type="http://schemas.openxmlformats.org/officeDocument/2006/relationships/table" Target="../tables/table29.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drawing" Target="../drawings/drawing15.xml"/><Relationship Id="rId1" Type="http://schemas.openxmlformats.org/officeDocument/2006/relationships/printerSettings" Target="../printerSettings/printerSettings13.bin"/><Relationship Id="rId5" Type="http://schemas.openxmlformats.org/officeDocument/2006/relationships/table" Target="../tables/table33.xml"/><Relationship Id="rId4" Type="http://schemas.openxmlformats.org/officeDocument/2006/relationships/table" Target="../tables/table32.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34.xml"/><Relationship Id="rId2" Type="http://schemas.openxmlformats.org/officeDocument/2006/relationships/drawing" Target="../drawings/drawing16.xml"/><Relationship Id="rId1" Type="http://schemas.openxmlformats.org/officeDocument/2006/relationships/printerSettings" Target="../printerSettings/printerSettings14.bin"/><Relationship Id="rId5" Type="http://schemas.openxmlformats.org/officeDocument/2006/relationships/table" Target="../tables/table36.xml"/><Relationship Id="rId4" Type="http://schemas.openxmlformats.org/officeDocument/2006/relationships/table" Target="../tables/table35.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8471F-9185-41A4-B9B8-4F6F571AA596}">
  <dimension ref="A1:E33"/>
  <sheetViews>
    <sheetView zoomScale="140" zoomScaleNormal="140" workbookViewId="0">
      <selection activeCell="G12" sqref="G12"/>
    </sheetView>
  </sheetViews>
  <sheetFormatPr defaultColWidth="8.85546875" defaultRowHeight="15" x14ac:dyDescent="0.25"/>
  <cols>
    <col min="1" max="1" width="36.85546875" bestFit="1" customWidth="1"/>
    <col min="2" max="2" width="58.5703125" customWidth="1"/>
    <col min="3" max="3" width="24.140625" customWidth="1"/>
    <col min="4" max="4" width="15.42578125" customWidth="1"/>
    <col min="5" max="5" width="17.5703125" customWidth="1"/>
  </cols>
  <sheetData>
    <row r="1" spans="1:5" ht="71.45" customHeight="1" x14ac:dyDescent="0.25">
      <c r="A1" s="145" t="s">
        <v>144</v>
      </c>
      <c r="B1" s="145"/>
      <c r="C1" s="145"/>
      <c r="D1" s="145"/>
      <c r="E1" s="145"/>
    </row>
    <row r="3" spans="1:5" ht="18.75" x14ac:dyDescent="0.3">
      <c r="A3" s="101" t="s">
        <v>133</v>
      </c>
      <c r="B3" s="102"/>
    </row>
    <row r="4" spans="1:5" x14ac:dyDescent="0.25">
      <c r="A4" s="102"/>
      <c r="B4" s="102"/>
    </row>
    <row r="5" spans="1:5" ht="15" customHeight="1" x14ac:dyDescent="0.25">
      <c r="A5" s="144" t="s">
        <v>137</v>
      </c>
      <c r="B5" s="144"/>
    </row>
    <row r="6" spans="1:5" x14ac:dyDescent="0.25">
      <c r="A6" s="144"/>
      <c r="B6" s="144"/>
    </row>
    <row r="7" spans="1:5" x14ac:dyDescent="0.25">
      <c r="A7" s="144"/>
      <c r="B7" s="144"/>
    </row>
    <row r="8" spans="1:5" x14ac:dyDescent="0.25">
      <c r="A8" s="144"/>
      <c r="B8" s="144"/>
    </row>
    <row r="9" spans="1:5" x14ac:dyDescent="0.25">
      <c r="A9" s="103"/>
      <c r="B9" s="103"/>
    </row>
    <row r="10" spans="1:5" ht="15" customHeight="1" x14ac:dyDescent="0.25">
      <c r="A10" s="144" t="s">
        <v>145</v>
      </c>
      <c r="B10" s="144"/>
    </row>
    <row r="11" spans="1:5" x14ac:dyDescent="0.25">
      <c r="A11" s="144"/>
      <c r="B11" s="144"/>
    </row>
    <row r="12" spans="1:5" x14ac:dyDescent="0.25">
      <c r="A12" s="144"/>
      <c r="B12" s="144"/>
    </row>
    <row r="13" spans="1:5" x14ac:dyDescent="0.25">
      <c r="A13" s="102"/>
      <c r="B13" s="102"/>
    </row>
    <row r="14" spans="1:5" ht="18.75" x14ac:dyDescent="0.3">
      <c r="A14" s="104" t="s">
        <v>134</v>
      </c>
      <c r="B14" s="104"/>
    </row>
    <row r="15" spans="1:5" ht="15" customHeight="1" x14ac:dyDescent="0.25">
      <c r="A15" s="105" t="s">
        <v>138</v>
      </c>
      <c r="B15" s="102"/>
    </row>
    <row r="16" spans="1:5" ht="30" customHeight="1" x14ac:dyDescent="0.25">
      <c r="A16" s="144" t="s">
        <v>139</v>
      </c>
      <c r="B16" s="144"/>
    </row>
    <row r="17" spans="1:5" ht="15" customHeight="1" x14ac:dyDescent="0.25">
      <c r="A17" s="105" t="s">
        <v>140</v>
      </c>
      <c r="B17" s="102"/>
    </row>
    <row r="18" spans="1:5" x14ac:dyDescent="0.25">
      <c r="A18" s="106"/>
      <c r="B18" s="102"/>
    </row>
    <row r="19" spans="1:5" ht="18.75" x14ac:dyDescent="0.3">
      <c r="A19" s="104" t="s">
        <v>135</v>
      </c>
      <c r="B19" s="104"/>
    </row>
    <row r="20" spans="1:5" x14ac:dyDescent="0.25">
      <c r="A20" s="102"/>
      <c r="B20" s="102"/>
    </row>
    <row r="21" spans="1:5" ht="15" customHeight="1" x14ac:dyDescent="0.25">
      <c r="A21" s="146" t="s">
        <v>146</v>
      </c>
      <c r="B21" s="146"/>
      <c r="C21" s="100"/>
      <c r="D21" s="100"/>
      <c r="E21" s="100"/>
    </row>
    <row r="22" spans="1:5" ht="24" customHeight="1" x14ac:dyDescent="0.25">
      <c r="A22" s="146"/>
      <c r="B22" s="146"/>
      <c r="C22" s="100"/>
      <c r="D22" s="100"/>
      <c r="E22" s="100"/>
    </row>
    <row r="23" spans="1:5" x14ac:dyDescent="0.25">
      <c r="A23" s="102"/>
      <c r="B23" s="102"/>
    </row>
    <row r="24" spans="1:5" ht="18.75" x14ac:dyDescent="0.3">
      <c r="A24" s="104" t="s">
        <v>136</v>
      </c>
      <c r="B24" s="104"/>
    </row>
    <row r="25" spans="1:5" x14ac:dyDescent="0.25">
      <c r="A25" s="102"/>
      <c r="B25" s="102"/>
    </row>
    <row r="26" spans="1:5" ht="15" customHeight="1" x14ac:dyDescent="0.25">
      <c r="A26" s="144" t="s">
        <v>141</v>
      </c>
      <c r="B26" s="144"/>
    </row>
    <row r="27" spans="1:5" x14ac:dyDescent="0.25">
      <c r="A27" s="144"/>
      <c r="B27" s="144"/>
    </row>
    <row r="28" spans="1:5" ht="24" x14ac:dyDescent="0.25">
      <c r="A28" s="107"/>
      <c r="B28" s="102"/>
    </row>
    <row r="29" spans="1:5" ht="60" customHeight="1" x14ac:dyDescent="0.25">
      <c r="A29" s="144" t="s">
        <v>142</v>
      </c>
      <c r="B29" s="144"/>
    </row>
    <row r="30" spans="1:5" x14ac:dyDescent="0.25">
      <c r="A30" s="102"/>
      <c r="B30" s="102"/>
    </row>
    <row r="31" spans="1:5" ht="15" customHeight="1" x14ac:dyDescent="0.25">
      <c r="A31" s="109" t="s">
        <v>147</v>
      </c>
      <c r="B31" s="102"/>
    </row>
    <row r="32" spans="1:5" x14ac:dyDescent="0.25">
      <c r="A32" s="102"/>
      <c r="B32" s="102"/>
    </row>
    <row r="33" spans="1:2" ht="15" customHeight="1" x14ac:dyDescent="0.25">
      <c r="A33" s="108" t="s">
        <v>143</v>
      </c>
      <c r="B33" s="102"/>
    </row>
  </sheetData>
  <sheetProtection algorithmName="SHA-512" hashValue="uV6fsMrmj95iPrYXQKF9z+CWb7uvlXgvAa1K4mUkJjLvF2yIsShxUC4GafMzfe5E3w0ecu+8saynb+mGSw84yA==" saltValue="pJZcRI7A1VUJVRoG4bm+dg==" spinCount="100000" sheet="1" objects="1" scenarios="1"/>
  <mergeCells count="7">
    <mergeCell ref="A26:B27"/>
    <mergeCell ref="A29:B29"/>
    <mergeCell ref="A1:E1"/>
    <mergeCell ref="A5:B8"/>
    <mergeCell ref="A10:B12"/>
    <mergeCell ref="A16:B16"/>
    <mergeCell ref="A21:B22"/>
  </mergeCells>
  <hyperlinks>
    <hyperlink ref="A31" r:id="rId1" xr:uid="{874CE461-C874-45AF-A269-47DF885ACAA3}"/>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88FCC-76BC-4C02-B468-E6281E8E7F96}">
  <dimension ref="A1:D134"/>
  <sheetViews>
    <sheetView zoomScale="130" zoomScaleNormal="130" workbookViewId="0">
      <selection activeCell="D13" sqref="D13"/>
    </sheetView>
  </sheetViews>
  <sheetFormatPr defaultRowHeight="15" x14ac:dyDescent="0.25"/>
  <cols>
    <col min="2" max="2" width="85.5703125" customWidth="1"/>
  </cols>
  <sheetData>
    <row r="1" spans="1:2" ht="78.95" customHeight="1" x14ac:dyDescent="0.25">
      <c r="A1" s="147" t="s">
        <v>41</v>
      </c>
      <c r="B1" s="147"/>
    </row>
    <row r="3" spans="1:2" x14ac:dyDescent="0.25">
      <c r="A3" s="96" t="s">
        <v>105</v>
      </c>
      <c r="B3" s="96" t="s">
        <v>107</v>
      </c>
    </row>
    <row r="4" spans="1:2" x14ac:dyDescent="0.25">
      <c r="B4" t="s">
        <v>108</v>
      </c>
    </row>
    <row r="16" spans="1:2" x14ac:dyDescent="0.25">
      <c r="B16" t="s">
        <v>109</v>
      </c>
    </row>
    <row r="38" spans="1:2" x14ac:dyDescent="0.25">
      <c r="A38" s="96" t="s">
        <v>110</v>
      </c>
      <c r="B38" s="96" t="s">
        <v>126</v>
      </c>
    </row>
    <row r="39" spans="1:2" x14ac:dyDescent="0.25">
      <c r="B39" t="s">
        <v>111</v>
      </c>
    </row>
    <row r="40" spans="1:2" x14ac:dyDescent="0.25">
      <c r="B40" t="s">
        <v>112</v>
      </c>
    </row>
    <row r="41" spans="1:2" x14ac:dyDescent="0.25">
      <c r="B41" t="s">
        <v>113</v>
      </c>
    </row>
    <row r="42" spans="1:2" x14ac:dyDescent="0.25">
      <c r="B42" t="s">
        <v>114</v>
      </c>
    </row>
    <row r="43" spans="1:2" x14ac:dyDescent="0.25">
      <c r="B43" t="s">
        <v>123</v>
      </c>
    </row>
    <row r="44" spans="1:2" x14ac:dyDescent="0.25">
      <c r="B44" t="s">
        <v>116</v>
      </c>
    </row>
    <row r="64" spans="2:2" x14ac:dyDescent="0.25">
      <c r="B64" t="s">
        <v>117</v>
      </c>
    </row>
    <row r="82" spans="1:2" x14ac:dyDescent="0.25">
      <c r="A82" s="96" t="s">
        <v>118</v>
      </c>
      <c r="B82" s="96" t="s">
        <v>125</v>
      </c>
    </row>
    <row r="83" spans="1:2" x14ac:dyDescent="0.25">
      <c r="B83" t="s">
        <v>111</v>
      </c>
    </row>
    <row r="84" spans="1:2" x14ac:dyDescent="0.25">
      <c r="B84" t="s">
        <v>112</v>
      </c>
    </row>
    <row r="85" spans="1:2" x14ac:dyDescent="0.25">
      <c r="B85" t="s">
        <v>119</v>
      </c>
    </row>
    <row r="86" spans="1:2" x14ac:dyDescent="0.25">
      <c r="B86" t="s">
        <v>120</v>
      </c>
    </row>
    <row r="87" spans="1:2" x14ac:dyDescent="0.25">
      <c r="B87" t="s">
        <v>115</v>
      </c>
    </row>
    <row r="88" spans="1:2" x14ac:dyDescent="0.25">
      <c r="B88" t="s">
        <v>116</v>
      </c>
    </row>
    <row r="101" spans="2:2" x14ac:dyDescent="0.25">
      <c r="B101" t="s">
        <v>121</v>
      </c>
    </row>
    <row r="113" spans="1:4" x14ac:dyDescent="0.25">
      <c r="A113" s="96" t="s">
        <v>124</v>
      </c>
      <c r="B113" s="96" t="s">
        <v>129</v>
      </c>
    </row>
    <row r="114" spans="1:4" x14ac:dyDescent="0.25">
      <c r="B114" t="s">
        <v>111</v>
      </c>
    </row>
    <row r="115" spans="1:4" x14ac:dyDescent="0.25">
      <c r="B115" t="s">
        <v>112</v>
      </c>
    </row>
    <row r="116" spans="1:4" x14ac:dyDescent="0.25">
      <c r="B116" t="s">
        <v>127</v>
      </c>
    </row>
    <row r="117" spans="1:4" x14ac:dyDescent="0.25">
      <c r="B117" t="s">
        <v>128</v>
      </c>
    </row>
    <row r="118" spans="1:4" x14ac:dyDescent="0.25">
      <c r="B118" t="s">
        <v>116</v>
      </c>
    </row>
    <row r="120" spans="1:4" x14ac:dyDescent="0.25">
      <c r="D120" s="98"/>
    </row>
    <row r="134" spans="2:2" x14ac:dyDescent="0.25">
      <c r="B134" t="s">
        <v>121</v>
      </c>
    </row>
  </sheetData>
  <sheetProtection algorithmName="SHA-512" hashValue="ATxhqJ+6RE4rN78vSCk/RJSWOnGNk85zv1uToPAKioB4GjphZBs84CECQHg+QLeEX8hgUGgqqmHHhw4DDiopCA==" saltValue="5p2hk+pW6rN/XeVhgtjgng==" spinCount="100000" sheet="1" objects="1" scenarios="1"/>
  <mergeCells count="1">
    <mergeCell ref="A1:B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1308E-5851-4B98-8C72-DC4868B5EBE6}">
  <dimension ref="A1:B35"/>
  <sheetViews>
    <sheetView topLeftCell="A19" zoomScale="150" zoomScaleNormal="150" workbookViewId="0">
      <selection activeCell="A24" sqref="A24"/>
    </sheetView>
  </sheetViews>
  <sheetFormatPr defaultColWidth="8.85546875" defaultRowHeight="15" x14ac:dyDescent="0.25"/>
  <cols>
    <col min="1" max="1" width="36.85546875" bestFit="1" customWidth="1"/>
    <col min="2" max="2" width="69.42578125" customWidth="1"/>
  </cols>
  <sheetData>
    <row r="1" spans="1:2" ht="71.45" customHeight="1" x14ac:dyDescent="0.25">
      <c r="A1" s="147" t="s">
        <v>0</v>
      </c>
      <c r="B1" s="147"/>
    </row>
    <row r="2" spans="1:2" ht="15.75" x14ac:dyDescent="0.3">
      <c r="A2" s="137" t="s">
        <v>1</v>
      </c>
      <c r="B2" s="89" t="s">
        <v>93</v>
      </c>
    </row>
    <row r="3" spans="1:2" ht="15.75" x14ac:dyDescent="0.3">
      <c r="A3" s="137" t="s">
        <v>2</v>
      </c>
      <c r="B3" s="89" t="s">
        <v>94</v>
      </c>
    </row>
    <row r="4" spans="1:2" ht="15.75" x14ac:dyDescent="0.3">
      <c r="A4" s="138" t="s">
        <v>78</v>
      </c>
      <c r="B4" s="90" t="s">
        <v>95</v>
      </c>
    </row>
    <row r="5" spans="1:2" ht="15.75" x14ac:dyDescent="0.3">
      <c r="A5" s="139" t="s">
        <v>96</v>
      </c>
      <c r="B5" s="91">
        <v>46203</v>
      </c>
    </row>
    <row r="10" spans="1:2" ht="16.5" x14ac:dyDescent="0.3">
      <c r="A10" s="140" t="s">
        <v>106</v>
      </c>
      <c r="B10" s="141" t="s">
        <v>41</v>
      </c>
    </row>
    <row r="11" spans="1:2" ht="16.5" x14ac:dyDescent="0.3">
      <c r="A11" s="94" t="s">
        <v>159</v>
      </c>
      <c r="B11" s="142"/>
    </row>
    <row r="12" spans="1:2" ht="16.5" x14ac:dyDescent="0.3">
      <c r="A12" s="94" t="s">
        <v>160</v>
      </c>
      <c r="B12" s="142" t="s">
        <v>58</v>
      </c>
    </row>
    <row r="13" spans="1:2" ht="16.5" x14ac:dyDescent="0.3">
      <c r="A13" s="94" t="s">
        <v>161</v>
      </c>
      <c r="B13" s="142"/>
    </row>
    <row r="14" spans="1:2" ht="16.5" x14ac:dyDescent="0.3">
      <c r="A14" s="94" t="s">
        <v>39</v>
      </c>
      <c r="B14" s="143" t="s">
        <v>98</v>
      </c>
    </row>
    <row r="15" spans="1:2" ht="16.5" x14ac:dyDescent="0.3">
      <c r="A15" s="94" t="s">
        <v>40</v>
      </c>
      <c r="B15" s="143" t="s">
        <v>99</v>
      </c>
    </row>
    <row r="16" spans="1:2" ht="16.5" x14ac:dyDescent="0.3">
      <c r="A16" s="94" t="s">
        <v>52</v>
      </c>
      <c r="B16" s="143" t="s">
        <v>100</v>
      </c>
    </row>
    <row r="17" spans="1:2" ht="16.5" x14ac:dyDescent="0.3">
      <c r="A17" s="94" t="s">
        <v>53</v>
      </c>
      <c r="B17" s="143" t="s">
        <v>101</v>
      </c>
    </row>
    <row r="18" spans="1:2" ht="16.5" x14ac:dyDescent="0.3">
      <c r="A18" s="94" t="s">
        <v>54</v>
      </c>
      <c r="B18" s="143" t="s">
        <v>102</v>
      </c>
    </row>
    <row r="19" spans="1:2" ht="16.5" x14ac:dyDescent="0.3">
      <c r="A19" s="94" t="s">
        <v>55</v>
      </c>
      <c r="B19" s="142"/>
    </row>
    <row r="20" spans="1:2" ht="16.5" x14ac:dyDescent="0.3">
      <c r="A20" s="94" t="s">
        <v>56</v>
      </c>
      <c r="B20" s="142"/>
    </row>
    <row r="21" spans="1:2" ht="16.5" x14ac:dyDescent="0.3">
      <c r="A21" s="5"/>
      <c r="B21" s="5"/>
    </row>
    <row r="22" spans="1:2" ht="16.5" x14ac:dyDescent="0.3">
      <c r="A22" s="5"/>
      <c r="B22" s="5"/>
    </row>
    <row r="23" spans="1:2" ht="16.5" x14ac:dyDescent="0.3">
      <c r="A23" s="6" t="s">
        <v>57</v>
      </c>
      <c r="B23" s="141" t="s">
        <v>41</v>
      </c>
    </row>
    <row r="24" spans="1:2" ht="16.5" x14ac:dyDescent="0.3">
      <c r="A24" s="95" t="s">
        <v>42</v>
      </c>
      <c r="B24" s="142"/>
    </row>
    <row r="25" spans="1:2" ht="16.5" x14ac:dyDescent="0.3">
      <c r="A25" s="95" t="s">
        <v>43</v>
      </c>
      <c r="B25" s="142" t="s">
        <v>58</v>
      </c>
    </row>
    <row r="26" spans="1:2" ht="16.5" x14ac:dyDescent="0.3">
      <c r="A26" s="95" t="s">
        <v>44</v>
      </c>
      <c r="B26" s="142"/>
    </row>
    <row r="27" spans="1:2" ht="16.5" x14ac:dyDescent="0.3">
      <c r="A27" s="95" t="s">
        <v>45</v>
      </c>
      <c r="B27" s="143" t="s">
        <v>103</v>
      </c>
    </row>
    <row r="28" spans="1:2" ht="16.5" x14ac:dyDescent="0.3">
      <c r="A28" s="95" t="s">
        <v>46</v>
      </c>
      <c r="B28" s="143" t="s">
        <v>104</v>
      </c>
    </row>
    <row r="29" spans="1:2" ht="16.5" x14ac:dyDescent="0.3">
      <c r="A29" s="95" t="s">
        <v>47</v>
      </c>
      <c r="B29" s="143" t="s">
        <v>131</v>
      </c>
    </row>
    <row r="30" spans="1:2" ht="16.5" x14ac:dyDescent="0.3">
      <c r="A30" s="95" t="s">
        <v>48</v>
      </c>
      <c r="B30" s="143" t="s">
        <v>132</v>
      </c>
    </row>
    <row r="31" spans="1:2" ht="16.5" x14ac:dyDescent="0.3">
      <c r="A31" s="95" t="s">
        <v>49</v>
      </c>
      <c r="B31" s="143" t="s">
        <v>122</v>
      </c>
    </row>
    <row r="32" spans="1:2" ht="16.5" x14ac:dyDescent="0.3">
      <c r="A32" s="95" t="s">
        <v>50</v>
      </c>
      <c r="B32" s="142"/>
    </row>
    <row r="33" spans="1:2" ht="16.5" x14ac:dyDescent="0.3">
      <c r="A33" s="95" t="s">
        <v>51</v>
      </c>
      <c r="B33" s="142"/>
    </row>
    <row r="34" spans="1:2" ht="16.5" x14ac:dyDescent="0.3">
      <c r="A34" s="5"/>
      <c r="B34" s="5"/>
    </row>
    <row r="35" spans="1:2" ht="16.5" x14ac:dyDescent="0.3">
      <c r="A35" s="5"/>
      <c r="B35" s="5"/>
    </row>
  </sheetData>
  <sheetProtection algorithmName="SHA-512" hashValue="WxOmwRaNXj2G8MCna+C3QqOtM+Tgz7UvKNZ9P4X1m4tBNMq9K6H+3Q6LmmIS7zeJjcRraD/xRqHo6EXoIaFarg==" saltValue="xlzwYs/LaQCblxkd+Fm3UQ==" spinCount="100000" sheet="1" objects="1" scenarios="1"/>
  <mergeCells count="1">
    <mergeCell ref="A1:B1"/>
  </mergeCells>
  <phoneticPr fontId="12"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A8CA2-8309-42DF-BD5F-8116A5FE6256}">
  <sheetPr codeName="Sheet31">
    <pageSetUpPr fitToPage="1"/>
  </sheetPr>
  <dimension ref="A1:G51"/>
  <sheetViews>
    <sheetView tabSelected="1" zoomScaleNormal="100" workbookViewId="0">
      <selection activeCell="D10" sqref="D10"/>
    </sheetView>
  </sheetViews>
  <sheetFormatPr defaultColWidth="9.42578125" defaultRowHeight="18" customHeight="1" x14ac:dyDescent="0.3"/>
  <cols>
    <col min="1" max="1" width="18.5703125" style="2" customWidth="1"/>
    <col min="2" max="2" width="26.5703125" style="2" customWidth="1"/>
    <col min="3" max="5" width="18.5703125" style="2" customWidth="1"/>
    <col min="6" max="6" width="20.140625" style="2" customWidth="1"/>
    <col min="7" max="7" width="9.42578125" style="1"/>
    <col min="8" max="16384" width="9.42578125" style="2"/>
  </cols>
  <sheetData>
    <row r="1" spans="1:7" s="111" customFormat="1" ht="79.900000000000006" customHeight="1" x14ac:dyDescent="0.7">
      <c r="A1" s="20"/>
      <c r="B1" s="148" t="s">
        <v>0</v>
      </c>
      <c r="C1" s="148"/>
      <c r="D1" s="148"/>
      <c r="E1" s="148"/>
      <c r="F1" s="20"/>
      <c r="G1" s="110"/>
    </row>
    <row r="2" spans="1:7" ht="18" customHeight="1" x14ac:dyDescent="0.3">
      <c r="A2" s="112" t="s">
        <v>1</v>
      </c>
      <c r="B2" s="113" t="str">
        <f>'Client Setup'!B2</f>
        <v>&lt;business name&gt;</v>
      </c>
      <c r="C2" s="114"/>
      <c r="D2" s="114"/>
      <c r="E2" s="114"/>
      <c r="F2" s="115"/>
    </row>
    <row r="3" spans="1:7" ht="18" customHeight="1" x14ac:dyDescent="0.3">
      <c r="A3" s="112" t="s">
        <v>2</v>
      </c>
      <c r="B3" s="113" t="str">
        <f>'Client Setup'!B3</f>
        <v>&lt;business activity&gt;</v>
      </c>
      <c r="C3" s="114"/>
      <c r="D3" s="114"/>
      <c r="E3" s="114"/>
      <c r="F3" s="115"/>
    </row>
    <row r="4" spans="1:7" ht="18" customHeight="1" x14ac:dyDescent="0.3">
      <c r="A4" s="116" t="s">
        <v>78</v>
      </c>
      <c r="B4" s="117" t="str">
        <f>'Client Setup'!B4</f>
        <v>&lt;business ABN&gt;</v>
      </c>
      <c r="C4" s="118"/>
      <c r="D4" s="118"/>
      <c r="E4" s="118"/>
      <c r="F4" s="118"/>
    </row>
    <row r="5" spans="1:7" ht="18" customHeight="1" x14ac:dyDescent="0.3">
      <c r="A5" s="119" t="s">
        <v>96</v>
      </c>
      <c r="B5" s="120">
        <f>'Client Setup'!B5</f>
        <v>46203</v>
      </c>
      <c r="C5" s="114"/>
      <c r="D5" s="114"/>
      <c r="E5" s="114"/>
      <c r="F5" s="115"/>
    </row>
    <row r="6" spans="1:7" ht="18" customHeight="1" x14ac:dyDescent="0.3">
      <c r="A6" s="149"/>
      <c r="B6" s="150"/>
      <c r="C6" s="150"/>
      <c r="D6" s="150"/>
      <c r="E6" s="150"/>
      <c r="F6" s="151"/>
    </row>
    <row r="7" spans="1:7" ht="18" customHeight="1" x14ac:dyDescent="0.3">
      <c r="A7" s="121"/>
      <c r="B7" s="121"/>
      <c r="C7" s="121"/>
      <c r="D7" s="121"/>
      <c r="E7" s="121"/>
      <c r="F7" s="121"/>
    </row>
    <row r="8" spans="1:7" ht="18" customHeight="1" x14ac:dyDescent="0.3">
      <c r="A8" s="161" t="s">
        <v>77</v>
      </c>
      <c r="B8" s="161"/>
      <c r="C8" s="161"/>
      <c r="D8" s="161"/>
      <c r="E8" s="121"/>
      <c r="F8" s="26" t="s">
        <v>89</v>
      </c>
      <c r="G8" s="26" t="s">
        <v>87</v>
      </c>
    </row>
    <row r="9" spans="1:7" ht="18" customHeight="1" x14ac:dyDescent="0.3">
      <c r="A9" s="152" t="s">
        <v>69</v>
      </c>
      <c r="B9" s="153"/>
      <c r="C9" s="154"/>
      <c r="D9" s="72">
        <f>F29</f>
        <v>0</v>
      </c>
      <c r="E9" s="121"/>
      <c r="F9" s="27" t="s">
        <v>90</v>
      </c>
      <c r="G9" s="28">
        <f>D12</f>
        <v>0</v>
      </c>
    </row>
    <row r="10" spans="1:7" ht="18" customHeight="1" x14ac:dyDescent="0.3">
      <c r="A10" s="152" t="s">
        <v>75</v>
      </c>
      <c r="B10" s="153"/>
      <c r="C10" s="154"/>
      <c r="D10" s="72">
        <f>F42</f>
        <v>0</v>
      </c>
      <c r="E10" s="121"/>
      <c r="F10" s="27" t="s">
        <v>86</v>
      </c>
      <c r="G10" s="29">
        <f>INDEX('Tax rates &amp; key data'!$A$13:$A$18, MATCH(G9, 'Tax rates &amp; key data'!$A$13:$A$18))</f>
        <v>0</v>
      </c>
    </row>
    <row r="11" spans="1:7" ht="18" customHeight="1" x14ac:dyDescent="0.3">
      <c r="A11" s="152" t="s">
        <v>76</v>
      </c>
      <c r="B11" s="153"/>
      <c r="C11" s="154"/>
      <c r="D11" s="74">
        <f>July!W23+August!W23+September!W23+October!W23+November!W23+December!W23+January!W23+February!W23+March!W23+April!W23+May!W23+June!W23</f>
        <v>0</v>
      </c>
      <c r="E11" s="121"/>
      <c r="F11" s="27" t="s">
        <v>84</v>
      </c>
      <c r="G11" s="32">
        <f>INDEX('Tax rates &amp; key data'!$C$13:$C$18, MATCH(G9, 'Tax rates &amp; key data'!$A$13:$A$18))</f>
        <v>0</v>
      </c>
    </row>
    <row r="12" spans="1:7" ht="18" customHeight="1" x14ac:dyDescent="0.3">
      <c r="A12" s="155" t="s">
        <v>12</v>
      </c>
      <c r="B12" s="156"/>
      <c r="C12" s="157"/>
      <c r="D12" s="75">
        <f>D9-(D10+D11)</f>
        <v>0</v>
      </c>
      <c r="E12" s="121"/>
      <c r="F12" s="27" t="s">
        <v>85</v>
      </c>
      <c r="G12" s="32">
        <f>INDEX('Tax rates &amp; key data'!$D$13:$D$18, MATCH(G9, 'Tax rates &amp; key data'!$A$13:$A$18))</f>
        <v>0</v>
      </c>
    </row>
    <row r="13" spans="1:7" ht="18" customHeight="1" x14ac:dyDescent="0.3">
      <c r="A13" s="152" t="s">
        <v>80</v>
      </c>
      <c r="B13" s="153"/>
      <c r="C13" s="154"/>
      <c r="D13" s="76">
        <f>G15</f>
        <v>0</v>
      </c>
      <c r="E13" s="121"/>
      <c r="F13" s="27" t="s">
        <v>92</v>
      </c>
      <c r="G13" s="33">
        <f>G11 + ((G9-G10)*G12)</f>
        <v>0</v>
      </c>
    </row>
    <row r="14" spans="1:7" ht="18" customHeight="1" x14ac:dyDescent="0.3">
      <c r="A14" s="163" t="s">
        <v>81</v>
      </c>
      <c r="B14" s="164"/>
      <c r="C14" s="165"/>
      <c r="D14" s="77">
        <f>D12-D13</f>
        <v>0</v>
      </c>
      <c r="E14" s="121"/>
      <c r="F14" s="27" t="s">
        <v>88</v>
      </c>
      <c r="G14" s="33">
        <f>MAX(G9*'Tax rates &amp; key data'!$D$20, 0)</f>
        <v>0</v>
      </c>
    </row>
    <row r="15" spans="1:7" ht="18" customHeight="1" x14ac:dyDescent="0.3">
      <c r="A15" s="121"/>
      <c r="B15" s="121"/>
      <c r="C15" s="121"/>
      <c r="D15" s="121"/>
      <c r="E15" s="121"/>
      <c r="F15" s="26" t="s">
        <v>91</v>
      </c>
      <c r="G15" s="35">
        <f>G13+G14</f>
        <v>0</v>
      </c>
    </row>
    <row r="16" spans="1:7" ht="18" customHeight="1" x14ac:dyDescent="0.3">
      <c r="A16" s="121"/>
      <c r="B16" s="121"/>
      <c r="C16" s="121"/>
      <c r="D16" s="121"/>
      <c r="E16" s="121"/>
      <c r="F16" s="121"/>
    </row>
    <row r="17" spans="1:7" ht="18" customHeight="1" x14ac:dyDescent="0.3">
      <c r="A17" s="121"/>
      <c r="B17" s="121"/>
      <c r="C17" s="121"/>
      <c r="D17" s="121"/>
      <c r="E17" s="121"/>
      <c r="F17" s="121"/>
    </row>
    <row r="18" spans="1:7" s="3" customFormat="1" ht="43.5" customHeight="1" x14ac:dyDescent="0.35">
      <c r="A18" s="180" t="s">
        <v>3</v>
      </c>
      <c r="B18" s="181"/>
      <c r="C18" s="182"/>
      <c r="D18" s="122" t="s">
        <v>4</v>
      </c>
      <c r="E18" s="123" t="s">
        <v>5</v>
      </c>
      <c r="F18" s="124" t="s">
        <v>6</v>
      </c>
      <c r="G18" s="125"/>
    </row>
    <row r="19" spans="1:7" ht="18" customHeight="1" x14ac:dyDescent="0.3">
      <c r="A19" s="158" t="str">
        <f>'Client Setup'!A11</f>
        <v>Sales Sub Type 1</v>
      </c>
      <c r="B19" s="159"/>
      <c r="C19" s="160"/>
      <c r="D19" s="126">
        <f>SUMIF(IncomeJuly[Sales Type], 'Sole Trader Business Summary'!A19, IncomeJuly[Amount
(incl. GST)])
+ SUMIF(IncomeAugust[Sales Type], 'Sole Trader Business Summary'!A19, IncomeAugust[Amount
(incl. GST)])
+ SUMIF(IncomeSeptember[Sales Type], 'Sole Trader Business Summary'!A19, IncomeSeptember[Amount
(incl. GST)])
+ SUMIF(IncomeOctober[Sales Type], 'Sole Trader Business Summary'!A19, IncomeOctober[Amount
(incl. GST)])
+ SUMIF(IncomeNovember[Sales Type], 'Sole Trader Business Summary'!A19, IncomeNovember[Amount
(incl. GST)])
+ SUMIF(IncomeDecember[Sales Type], 'Sole Trader Business Summary'!A19, IncomeDecember[Amount
(incl. GST)])
+ SUMIF(IncomeJanuary[Sales Type], 'Sole Trader Business Summary'!A19, IncomeJanuary[Amount
(incl. GST)])
+ SUMIF(IncomeFebruary[Sales Type], 'Sole Trader Business Summary'!A19, IncomeFebruary[Amount
(incl. GST)])
+ SUMIF(IncomeMarch[Sales Type], 'Sole Trader Business Summary'!A19, IncomeMarch[Amount
(incl. GST)])
+ SUMIF(IncomeApril[Sales Type], 'Sole Trader Business Summary'!A19, IncomeApril[Amount
(incl. GST)])
+ SUMIF(IncomeMay[Sales Type], 'Sole Trader Business Summary'!A19, IncomeMay[Amount
(incl. GST)])
+ SUMIF(IncomeJune[Sales Type], 'Sole Trader Business Summary'!A19, IncomeJune[Amount
(incl. GST)])</f>
        <v>0</v>
      </c>
      <c r="E19" s="127">
        <f>SUMIF(IncomeJuly[Sales Type], 'Sole Trader Business Summary'!A19, IncomeJuly[GST])
+ SUMIF(IncomeAugust[Sales Type], 'Sole Trader Business Summary'!A19, IncomeAugust[GST])
+ SUMIF(IncomeSeptember[Sales Type], 'Sole Trader Business Summary'!A19, IncomeSeptember[GST])
+ SUMIF(IncomeOctober[Sales Type], 'Sole Trader Business Summary'!A19, IncomeOctober[GST])
+ SUMIF(IncomeNovember[Sales Type], 'Sole Trader Business Summary'!A19, IncomeNovember[GST])
+ SUMIF(IncomeDecember[Sales Type], 'Sole Trader Business Summary'!A19, IncomeDecember[GST])
+ SUMIF(IncomeJanuary[Sales Type], 'Sole Trader Business Summary'!A19, IncomeJanuary[GST])
+ SUMIF(IncomeFebruary[Sales Type], 'Sole Trader Business Summary'!A19, IncomeFebruary[GST])
+ SUMIF(IncomeMarch[Sales Type], 'Sole Trader Business Summary'!A19, IncomeMarch[GST])
+ SUMIF(IncomeApril[Sales Type], 'Sole Trader Business Summary'!A19, IncomeApril[GST])
+ SUMIF(IncomeMay[Sales Type], 'Sole Trader Business Summary'!A19, IncomeMay[GST])
+ SUMIF(IncomeJune[Sales Type], 'Sole Trader Business Summary'!A19, IncomeJune[GST])</f>
        <v>0</v>
      </c>
      <c r="F19" s="127">
        <f>SUMIF(IncomeJuly[Sales Type], 'Sole Trader Business Summary'!A19, IncomeJuly[Amount
(Ex GST)])
+ SUMIF(IncomeAugust[Sales Type], 'Sole Trader Business Summary'!A19, IncomeAugust[Amount
(Ex GST)])
+ SUMIF(IncomeSeptember[Sales Type], 'Sole Trader Business Summary'!A19, IncomeSeptember[Amount
(Ex GST)])
+ SUMIF(IncomeOctober[Sales Type], 'Sole Trader Business Summary'!A19, IncomeOctober[Amount
(Ex GST)])
+ SUMIF(IncomeNovember[Sales Type], 'Sole Trader Business Summary'!A19, IncomeNovember[Amount
(Ex GST)])
+ SUMIF(IncomeDecember[Sales Type], 'Sole Trader Business Summary'!A19, IncomeDecember[Amount
(Ex GST)])
+ SUMIF(IncomeJanuary[Sales Type], 'Sole Trader Business Summary'!A19, IncomeJanuary[Amount
(Ex GST)])
+ SUMIF(IncomeFebruary[Sales Type], 'Sole Trader Business Summary'!A19, IncomeFebruary[Amount
(Ex GST)])
+ SUMIF(IncomeMarch[Sales Type], 'Sole Trader Business Summary'!A19, IncomeMarch[Amount
(Ex GST)])
+ SUMIF(IncomeApril[Sales Type], 'Sole Trader Business Summary'!A19, IncomeApril[Amount
(Ex GST)])
+ SUMIF(IncomeMay[Sales Type], 'Sole Trader Business Summary'!A19, IncomeMay[Amount
(Ex GST)])
+ SUMIF(IncomeJune[Sales Type], 'Sole Trader Business Summary'!A19, IncomeJune[Amount
(Ex GST)])</f>
        <v>0</v>
      </c>
    </row>
    <row r="20" spans="1:7" ht="18" customHeight="1" x14ac:dyDescent="0.3">
      <c r="A20" s="158" t="str">
        <f>'Client Setup'!A12</f>
        <v>Sales Sub Type 2</v>
      </c>
      <c r="B20" s="159"/>
      <c r="C20" s="160"/>
      <c r="D20" s="127">
        <f>SUMIF(IncomeJuly[Sales Type], 'Sole Trader Business Summary'!A20, IncomeJuly[Amount
(incl. GST)])
+ SUMIF(IncomeAugust[Sales Type], 'Sole Trader Business Summary'!A20, IncomeAugust[Amount
(incl. GST)])
+ SUMIF(IncomeSeptember[Sales Type], 'Sole Trader Business Summary'!A20, IncomeSeptember[Amount
(incl. GST)])
+ SUMIF(IncomeOctober[Sales Type], 'Sole Trader Business Summary'!A20, IncomeOctober[Amount
(incl. GST)])
+ SUMIF(IncomeNovember[Sales Type], 'Sole Trader Business Summary'!A20, IncomeNovember[Amount
(incl. GST)])
+ SUMIF(IncomeDecember[Sales Type], 'Sole Trader Business Summary'!A20, IncomeDecember[Amount
(incl. GST)])
+ SUMIF(IncomeJanuary[Sales Type], 'Sole Trader Business Summary'!A20, IncomeJanuary[Amount
(incl. GST)])
+ SUMIF(IncomeFebruary[Sales Type], 'Sole Trader Business Summary'!A20, IncomeFebruary[Amount
(incl. GST)])
+ SUMIF(IncomeMarch[Sales Type], 'Sole Trader Business Summary'!A20, IncomeMarch[Amount
(incl. GST)])
+ SUMIF(IncomeApril[Sales Type], 'Sole Trader Business Summary'!A20, IncomeApril[Amount
(incl. GST)])
+ SUMIF(IncomeMay[Sales Type], 'Sole Trader Business Summary'!A20, IncomeMay[Amount
(incl. GST)])
+ SUMIF(IncomeJune[Sales Type], 'Sole Trader Business Summary'!A20, IncomeJune[Amount
(incl. GST)])</f>
        <v>0</v>
      </c>
      <c r="E20" s="127">
        <f>SUMIF(IncomeJuly[Sales Type], 'Sole Trader Business Summary'!A20, IncomeJuly[GST])
+ SUMIF(IncomeAugust[Sales Type], 'Sole Trader Business Summary'!A20, IncomeAugust[GST])
+ SUMIF(IncomeSeptember[Sales Type], 'Sole Trader Business Summary'!A20, IncomeSeptember[GST])
+ SUMIF(IncomeOctober[Sales Type], 'Sole Trader Business Summary'!A20, IncomeOctober[GST])
+ SUMIF(IncomeNovember[Sales Type], 'Sole Trader Business Summary'!A20, IncomeNovember[GST])
+ SUMIF(IncomeDecember[Sales Type], 'Sole Trader Business Summary'!A20, IncomeDecember[GST])
+ SUMIF(IncomeJanuary[Sales Type], 'Sole Trader Business Summary'!A20, IncomeJanuary[GST])
+ SUMIF(IncomeFebruary[Sales Type], 'Sole Trader Business Summary'!A20, IncomeFebruary[GST])
+ SUMIF(IncomeMarch[Sales Type], 'Sole Trader Business Summary'!A20, IncomeMarch[GST])
+ SUMIF(IncomeApril[Sales Type], 'Sole Trader Business Summary'!A20, IncomeApril[GST])
+ SUMIF(IncomeMay[Sales Type], 'Sole Trader Business Summary'!A20, IncomeMay[GST])
+ SUMIF(IncomeJune[Sales Type], 'Sole Trader Business Summary'!A20, IncomeJune[GST])</f>
        <v>0</v>
      </c>
      <c r="F20" s="127">
        <f>SUMIF(IncomeJuly[Sales Type], 'Sole Trader Business Summary'!A20, IncomeJuly[Amount
(Ex GST)])
+ SUMIF(IncomeAugust[Sales Type], 'Sole Trader Business Summary'!A20, IncomeAugust[Amount
(Ex GST)])
+ SUMIF(IncomeSeptember[Sales Type], 'Sole Trader Business Summary'!A20, IncomeSeptember[Amount
(Ex GST)])
+ SUMIF(IncomeOctober[Sales Type], 'Sole Trader Business Summary'!A20, IncomeOctober[Amount
(Ex GST)])
+ SUMIF(IncomeNovember[Sales Type], 'Sole Trader Business Summary'!A20, IncomeNovember[Amount
(Ex GST)])
+ SUMIF(IncomeDecember[Sales Type], 'Sole Trader Business Summary'!A20, IncomeDecember[Amount
(Ex GST)])
+ SUMIF(IncomeJanuary[Sales Type], 'Sole Trader Business Summary'!A20, IncomeJanuary[Amount
(Ex GST)])
+ SUMIF(IncomeFebruary[Sales Type], 'Sole Trader Business Summary'!A20, IncomeFebruary[Amount
(Ex GST)])
+ SUMIF(IncomeMarch[Sales Type], 'Sole Trader Business Summary'!A20, IncomeMarch[Amount
(Ex GST)])
+ SUMIF(IncomeApril[Sales Type], 'Sole Trader Business Summary'!A20, IncomeApril[Amount
(Ex GST)])
+ SUMIF(IncomeMay[Sales Type], 'Sole Trader Business Summary'!A20, IncomeMay[Amount
(Ex GST)])
+ SUMIF(IncomeJune[Sales Type], 'Sole Trader Business Summary'!A20, IncomeJune[Amount
(Ex GST)])</f>
        <v>0</v>
      </c>
    </row>
    <row r="21" spans="1:7" ht="18" customHeight="1" x14ac:dyDescent="0.3">
      <c r="A21" s="158" t="str">
        <f>'Client Setup'!A13</f>
        <v>Sales Sub Type 3</v>
      </c>
      <c r="B21" s="159"/>
      <c r="C21" s="160"/>
      <c r="D21" s="127">
        <f>SUMIF(IncomeJuly[Sales Type], 'Sole Trader Business Summary'!A21, IncomeJuly[Amount
(incl. GST)])
+ SUMIF(IncomeAugust[Sales Type], 'Sole Trader Business Summary'!A21, IncomeAugust[Amount
(incl. GST)])
+ SUMIF(IncomeSeptember[Sales Type], 'Sole Trader Business Summary'!A21, IncomeSeptember[Amount
(incl. GST)])
+ SUMIF(IncomeOctober[Sales Type], 'Sole Trader Business Summary'!A21, IncomeOctober[Amount
(incl. GST)])
+ SUMIF(IncomeNovember[Sales Type], 'Sole Trader Business Summary'!A21, IncomeNovember[Amount
(incl. GST)])
+ SUMIF(IncomeDecember[Sales Type], 'Sole Trader Business Summary'!A21, IncomeDecember[Amount
(incl. GST)])
+ SUMIF(IncomeJanuary[Sales Type], 'Sole Trader Business Summary'!A21, IncomeJanuary[Amount
(incl. GST)])
+ SUMIF(IncomeFebruary[Sales Type], 'Sole Trader Business Summary'!A21, IncomeFebruary[Amount
(incl. GST)])
+ SUMIF(IncomeMarch[Sales Type], 'Sole Trader Business Summary'!A21, IncomeMarch[Amount
(incl. GST)])
+ SUMIF(IncomeApril[Sales Type], 'Sole Trader Business Summary'!A21, IncomeApril[Amount
(incl. GST)])
+ SUMIF(IncomeMay[Sales Type], 'Sole Trader Business Summary'!A21, IncomeMay[Amount
(incl. GST)])
+ SUMIF(IncomeJune[Sales Type], 'Sole Trader Business Summary'!A21, IncomeJune[Amount
(incl. GST)])</f>
        <v>0</v>
      </c>
      <c r="E21" s="127">
        <f>SUMIF(IncomeJuly[Sales Type], 'Sole Trader Business Summary'!A21, IncomeJuly[GST])
+ SUMIF(IncomeAugust[Sales Type], 'Sole Trader Business Summary'!A21, IncomeAugust[GST])
+ SUMIF(IncomeSeptember[Sales Type], 'Sole Trader Business Summary'!A21, IncomeSeptember[GST])
+ SUMIF(IncomeOctober[Sales Type], 'Sole Trader Business Summary'!A21, IncomeOctober[GST])
+ SUMIF(IncomeNovember[Sales Type], 'Sole Trader Business Summary'!A21, IncomeNovember[GST])
+ SUMIF(IncomeDecember[Sales Type], 'Sole Trader Business Summary'!A21, IncomeDecember[GST])
+ SUMIF(IncomeJanuary[Sales Type], 'Sole Trader Business Summary'!A21, IncomeJanuary[GST])
+ SUMIF(IncomeFebruary[Sales Type], 'Sole Trader Business Summary'!A21, IncomeFebruary[GST])
+ SUMIF(IncomeMarch[Sales Type], 'Sole Trader Business Summary'!A21, IncomeMarch[GST])
+ SUMIF(IncomeApril[Sales Type], 'Sole Trader Business Summary'!A21, IncomeApril[GST])
+ SUMIF(IncomeMay[Sales Type], 'Sole Trader Business Summary'!A21, IncomeMay[GST])
+ SUMIF(IncomeJune[Sales Type], 'Sole Trader Business Summary'!A21, IncomeJune[GST])</f>
        <v>0</v>
      </c>
      <c r="F21" s="127">
        <f>SUMIF(IncomeJuly[Sales Type], 'Sole Trader Business Summary'!A21, IncomeJuly[Amount
(Ex GST)])
+ SUMIF(IncomeAugust[Sales Type], 'Sole Trader Business Summary'!A21, IncomeAugust[Amount
(Ex GST)])
+ SUMIF(IncomeSeptember[Sales Type], 'Sole Trader Business Summary'!A21, IncomeSeptember[Amount
(Ex GST)])
+ SUMIF(IncomeOctober[Sales Type], 'Sole Trader Business Summary'!A21, IncomeOctober[Amount
(Ex GST)])
+ SUMIF(IncomeNovember[Sales Type], 'Sole Trader Business Summary'!A21, IncomeNovember[Amount
(Ex GST)])
+ SUMIF(IncomeDecember[Sales Type], 'Sole Trader Business Summary'!A21, IncomeDecember[Amount
(Ex GST)])
+ SUMIF(IncomeJanuary[Sales Type], 'Sole Trader Business Summary'!A21, IncomeJanuary[Amount
(Ex GST)])
+ SUMIF(IncomeFebruary[Sales Type], 'Sole Trader Business Summary'!A21, IncomeFebruary[Amount
(Ex GST)])
+ SUMIF(IncomeMarch[Sales Type], 'Sole Trader Business Summary'!A21, IncomeMarch[Amount
(Ex GST)])
+ SUMIF(IncomeApril[Sales Type], 'Sole Trader Business Summary'!A21, IncomeApril[Amount
(Ex GST)])
+ SUMIF(IncomeMay[Sales Type], 'Sole Trader Business Summary'!A21, IncomeMay[Amount
(Ex GST)])
+ SUMIF(IncomeJune[Sales Type], 'Sole Trader Business Summary'!A21, IncomeJune[Amount
(Ex GST)])</f>
        <v>0</v>
      </c>
    </row>
    <row r="22" spans="1:7" ht="18" customHeight="1" x14ac:dyDescent="0.3">
      <c r="A22" s="158" t="str">
        <f>'Client Setup'!A14</f>
        <v>Sales Sub Type 4</v>
      </c>
      <c r="B22" s="159"/>
      <c r="C22" s="160"/>
      <c r="D22" s="127">
        <f>SUMIF(IncomeJuly[Sales Type], 'Sole Trader Business Summary'!A22, IncomeJuly[Amount
(incl. GST)])
+ SUMIF(IncomeAugust[Sales Type], 'Sole Trader Business Summary'!A22, IncomeAugust[Amount
(incl. GST)])
+ SUMIF(IncomeSeptember[Sales Type], 'Sole Trader Business Summary'!A22, IncomeSeptember[Amount
(incl. GST)])
+ SUMIF(IncomeOctober[Sales Type], 'Sole Trader Business Summary'!A22, IncomeOctober[Amount
(incl. GST)])
+ SUMIF(IncomeNovember[Sales Type], 'Sole Trader Business Summary'!A22, IncomeNovember[Amount
(incl. GST)])
+ SUMIF(IncomeDecember[Sales Type], 'Sole Trader Business Summary'!A22, IncomeDecember[Amount
(incl. GST)])
+ SUMIF(IncomeJanuary[Sales Type], 'Sole Trader Business Summary'!A22, IncomeJanuary[Amount
(incl. GST)])
+ SUMIF(IncomeFebruary[Sales Type], 'Sole Trader Business Summary'!A22, IncomeFebruary[Amount
(incl. GST)])
+ SUMIF(IncomeMarch[Sales Type], 'Sole Trader Business Summary'!A22, IncomeMarch[Amount
(incl. GST)])
+ SUMIF(IncomeApril[Sales Type], 'Sole Trader Business Summary'!A22, IncomeApril[Amount
(incl. GST)])
+ SUMIF(IncomeMay[Sales Type], 'Sole Trader Business Summary'!A22, IncomeMay[Amount
(incl. GST)])
+ SUMIF(IncomeJune[Sales Type], 'Sole Trader Business Summary'!A22, IncomeJune[Amount
(incl. GST)])</f>
        <v>0</v>
      </c>
      <c r="E22" s="127">
        <f>SUMIF(IncomeJuly[Sales Type], 'Sole Trader Business Summary'!A22, IncomeJuly[GST])
+ SUMIF(IncomeAugust[Sales Type], 'Sole Trader Business Summary'!A22, IncomeAugust[GST])
+ SUMIF(IncomeSeptember[Sales Type], 'Sole Trader Business Summary'!A22, IncomeSeptember[GST])
+ SUMIF(IncomeOctober[Sales Type], 'Sole Trader Business Summary'!A22, IncomeOctober[GST])
+ SUMIF(IncomeNovember[Sales Type], 'Sole Trader Business Summary'!A22, IncomeNovember[GST])
+ SUMIF(IncomeDecember[Sales Type], 'Sole Trader Business Summary'!A22, IncomeDecember[GST])
+ SUMIF(IncomeJanuary[Sales Type], 'Sole Trader Business Summary'!A22, IncomeJanuary[GST])
+ SUMIF(IncomeFebruary[Sales Type], 'Sole Trader Business Summary'!A22, IncomeFebruary[GST])
+ SUMIF(IncomeMarch[Sales Type], 'Sole Trader Business Summary'!A22, IncomeMarch[GST])
+ SUMIF(IncomeApril[Sales Type], 'Sole Trader Business Summary'!A22, IncomeApril[GST])
+ SUMIF(IncomeMay[Sales Type], 'Sole Trader Business Summary'!A22, IncomeMay[GST])
+ SUMIF(IncomeJune[Sales Type], 'Sole Trader Business Summary'!A22, IncomeJune[GST])</f>
        <v>0</v>
      </c>
      <c r="F22" s="127">
        <f>SUMIF(IncomeJuly[Sales Type], 'Sole Trader Business Summary'!A22, IncomeJuly[Amount
(Ex GST)])
+ SUMIF(IncomeAugust[Sales Type], 'Sole Trader Business Summary'!A22, IncomeAugust[Amount
(Ex GST)])
+ SUMIF(IncomeSeptember[Sales Type], 'Sole Trader Business Summary'!A22, IncomeSeptember[Amount
(Ex GST)])
+ SUMIF(IncomeOctober[Sales Type], 'Sole Trader Business Summary'!A22, IncomeOctober[Amount
(Ex GST)])
+ SUMIF(IncomeNovember[Sales Type], 'Sole Trader Business Summary'!A22, IncomeNovember[Amount
(Ex GST)])
+ SUMIF(IncomeDecember[Sales Type], 'Sole Trader Business Summary'!A22, IncomeDecember[Amount
(Ex GST)])
+ SUMIF(IncomeJanuary[Sales Type], 'Sole Trader Business Summary'!A22, IncomeJanuary[Amount
(Ex GST)])
+ SUMIF(IncomeFebruary[Sales Type], 'Sole Trader Business Summary'!A22, IncomeFebruary[Amount
(Ex GST)])
+ SUMIF(IncomeMarch[Sales Type], 'Sole Trader Business Summary'!A22, IncomeMarch[Amount
(Ex GST)])
+ SUMIF(IncomeApril[Sales Type], 'Sole Trader Business Summary'!A22, IncomeApril[Amount
(Ex GST)])
+ SUMIF(IncomeMay[Sales Type], 'Sole Trader Business Summary'!A22, IncomeMay[Amount
(Ex GST)])
+ SUMIF(IncomeJune[Sales Type], 'Sole Trader Business Summary'!A22, IncomeJune[Amount
(Ex GST)])</f>
        <v>0</v>
      </c>
    </row>
    <row r="23" spans="1:7" ht="18" customHeight="1" x14ac:dyDescent="0.3">
      <c r="A23" s="158" t="str">
        <f>'Client Setup'!A15</f>
        <v>Sales Sub Type 5</v>
      </c>
      <c r="B23" s="159"/>
      <c r="C23" s="160"/>
      <c r="D23" s="127">
        <f>SUMIF(IncomeJuly[Sales Type], 'Sole Trader Business Summary'!A23, IncomeJuly[Amount
(incl. GST)])
+ SUMIF(IncomeAugust[Sales Type], 'Sole Trader Business Summary'!A23, IncomeAugust[Amount
(incl. GST)])
+ SUMIF(IncomeSeptember[Sales Type], 'Sole Trader Business Summary'!A23, IncomeSeptember[Amount
(incl. GST)])
+ SUMIF(IncomeOctober[Sales Type], 'Sole Trader Business Summary'!A23, IncomeOctober[Amount
(incl. GST)])
+ SUMIF(IncomeNovember[Sales Type], 'Sole Trader Business Summary'!A23, IncomeNovember[Amount
(incl. GST)])
+ SUMIF(IncomeDecember[Sales Type], 'Sole Trader Business Summary'!A23, IncomeDecember[Amount
(incl. GST)])
+ SUMIF(IncomeJanuary[Sales Type], 'Sole Trader Business Summary'!A23, IncomeJanuary[Amount
(incl. GST)])
+ SUMIF(IncomeFebruary[Sales Type], 'Sole Trader Business Summary'!A23, IncomeFebruary[Amount
(incl. GST)])
+ SUMIF(IncomeMarch[Sales Type], 'Sole Trader Business Summary'!A23, IncomeMarch[Amount
(incl. GST)])
+ SUMIF(IncomeApril[Sales Type], 'Sole Trader Business Summary'!A23, IncomeApril[Amount
(incl. GST)])
+ SUMIF(IncomeMay[Sales Type], 'Sole Trader Business Summary'!A23, IncomeMay[Amount
(incl. GST)])
+ SUMIF(IncomeJune[Sales Type], 'Sole Trader Business Summary'!A23, IncomeJune[Amount
(incl. GST)])</f>
        <v>0</v>
      </c>
      <c r="E23" s="127">
        <f>SUMIF(IncomeJuly[Sales Type], 'Sole Trader Business Summary'!A23, IncomeJuly[GST])
+ SUMIF(IncomeAugust[Sales Type], 'Sole Trader Business Summary'!A23, IncomeAugust[GST])
+ SUMIF(IncomeSeptember[Sales Type], 'Sole Trader Business Summary'!A23, IncomeSeptember[GST])
+ SUMIF(IncomeOctober[Sales Type], 'Sole Trader Business Summary'!A23, IncomeOctober[GST])
+ SUMIF(IncomeNovember[Sales Type], 'Sole Trader Business Summary'!A23, IncomeNovember[GST])
+ SUMIF(IncomeDecember[Sales Type], 'Sole Trader Business Summary'!A23, IncomeDecember[GST])
+ SUMIF(IncomeJanuary[Sales Type], 'Sole Trader Business Summary'!A23, IncomeJanuary[GST])
+ SUMIF(IncomeFebruary[Sales Type], 'Sole Trader Business Summary'!A23, IncomeFebruary[GST])
+ SUMIF(IncomeMarch[Sales Type], 'Sole Trader Business Summary'!A23, IncomeMarch[GST])
+ SUMIF(IncomeApril[Sales Type], 'Sole Trader Business Summary'!A23, IncomeApril[GST])
+ SUMIF(IncomeMay[Sales Type], 'Sole Trader Business Summary'!A23, IncomeMay[GST])
+ SUMIF(IncomeJune[Sales Type], 'Sole Trader Business Summary'!A23, IncomeJune[GST])</f>
        <v>0</v>
      </c>
      <c r="F23" s="127">
        <f>SUMIF(IncomeJuly[Sales Type], 'Sole Trader Business Summary'!A23, IncomeJuly[Amount
(Ex GST)])
+ SUMIF(IncomeAugust[Sales Type], 'Sole Trader Business Summary'!A23, IncomeAugust[Amount
(Ex GST)])
+ SUMIF(IncomeSeptember[Sales Type], 'Sole Trader Business Summary'!A23, IncomeSeptember[Amount
(Ex GST)])
+ SUMIF(IncomeOctober[Sales Type], 'Sole Trader Business Summary'!A23, IncomeOctober[Amount
(Ex GST)])
+ SUMIF(IncomeNovember[Sales Type], 'Sole Trader Business Summary'!A23, IncomeNovember[Amount
(Ex GST)])
+ SUMIF(IncomeDecember[Sales Type], 'Sole Trader Business Summary'!A23, IncomeDecember[Amount
(Ex GST)])
+ SUMIF(IncomeJanuary[Sales Type], 'Sole Trader Business Summary'!A23, IncomeJanuary[Amount
(Ex GST)])
+ SUMIF(IncomeFebruary[Sales Type], 'Sole Trader Business Summary'!A23, IncomeFebruary[Amount
(Ex GST)])
+ SUMIF(IncomeMarch[Sales Type], 'Sole Trader Business Summary'!A23, IncomeMarch[Amount
(Ex GST)])
+ SUMIF(IncomeApril[Sales Type], 'Sole Trader Business Summary'!A23, IncomeApril[Amount
(Ex GST)])
+ SUMIF(IncomeMay[Sales Type], 'Sole Trader Business Summary'!A23, IncomeMay[Amount
(Ex GST)])
+ SUMIF(IncomeJune[Sales Type], 'Sole Trader Business Summary'!A23, IncomeJune[Amount
(Ex GST)])</f>
        <v>0</v>
      </c>
      <c r="G23" s="1" t="s">
        <v>7</v>
      </c>
    </row>
    <row r="24" spans="1:7" ht="18" customHeight="1" x14ac:dyDescent="0.3">
      <c r="A24" s="158" t="str">
        <f>'Client Setup'!A16</f>
        <v>Sales Sub Type 6</v>
      </c>
      <c r="B24" s="159"/>
      <c r="C24" s="160"/>
      <c r="D24" s="127">
        <f>SUMIF(IncomeJuly[Sales Type], 'Sole Trader Business Summary'!A24, IncomeJuly[Amount
(incl. GST)])
+ SUMIF(IncomeAugust[Sales Type], 'Sole Trader Business Summary'!A24, IncomeAugust[Amount
(incl. GST)])
+ SUMIF(IncomeSeptember[Sales Type], 'Sole Trader Business Summary'!A24, IncomeSeptember[Amount
(incl. GST)])
+ SUMIF(IncomeOctober[Sales Type], 'Sole Trader Business Summary'!A24, IncomeOctober[Amount
(incl. GST)])
+ SUMIF(IncomeNovember[Sales Type], 'Sole Trader Business Summary'!A24, IncomeNovember[Amount
(incl. GST)])
+ SUMIF(IncomeDecember[Sales Type], 'Sole Trader Business Summary'!A24, IncomeDecember[Amount
(incl. GST)])
+ SUMIF(IncomeJanuary[Sales Type], 'Sole Trader Business Summary'!A24, IncomeJanuary[Amount
(incl. GST)])
+ SUMIF(IncomeFebruary[Sales Type], 'Sole Trader Business Summary'!A24, IncomeFebruary[Amount
(incl. GST)])
+ SUMIF(IncomeMarch[Sales Type], 'Sole Trader Business Summary'!A24, IncomeMarch[Amount
(incl. GST)])
+ SUMIF(IncomeApril[Sales Type], 'Sole Trader Business Summary'!A24, IncomeApril[Amount
(incl. GST)])
+ SUMIF(IncomeMay[Sales Type], 'Sole Trader Business Summary'!A24, IncomeMay[Amount
(incl. GST)])
+ SUMIF(IncomeJune[Sales Type], 'Sole Trader Business Summary'!A24, IncomeJune[Amount
(incl. GST)])</f>
        <v>0</v>
      </c>
      <c r="E24" s="127">
        <f>SUMIF(IncomeJuly[Sales Type], 'Sole Trader Business Summary'!A24, IncomeJuly[GST])
+ SUMIF(IncomeAugust[Sales Type], 'Sole Trader Business Summary'!A24, IncomeAugust[GST])
+ SUMIF(IncomeSeptember[Sales Type], 'Sole Trader Business Summary'!A24, IncomeSeptember[GST])
+ SUMIF(IncomeOctober[Sales Type], 'Sole Trader Business Summary'!A24, IncomeOctober[GST])
+ SUMIF(IncomeNovember[Sales Type], 'Sole Trader Business Summary'!A24, IncomeNovember[GST])
+ SUMIF(IncomeDecember[Sales Type], 'Sole Trader Business Summary'!A24, IncomeDecember[GST])
+ SUMIF(IncomeJanuary[Sales Type], 'Sole Trader Business Summary'!A24, IncomeJanuary[GST])
+ SUMIF(IncomeFebruary[Sales Type], 'Sole Trader Business Summary'!A24, IncomeFebruary[GST])
+ SUMIF(IncomeMarch[Sales Type], 'Sole Trader Business Summary'!A24, IncomeMarch[GST])
+ SUMIF(IncomeApril[Sales Type], 'Sole Trader Business Summary'!A24, IncomeApril[GST])
+ SUMIF(IncomeMay[Sales Type], 'Sole Trader Business Summary'!A24, IncomeMay[GST])
+ SUMIF(IncomeJune[Sales Type], 'Sole Trader Business Summary'!A24, IncomeJune[GST])</f>
        <v>0</v>
      </c>
      <c r="F24" s="127">
        <f>SUMIF(IncomeJuly[Sales Type], 'Sole Trader Business Summary'!A24, IncomeJuly[Amount
(Ex GST)])
+ SUMIF(IncomeAugust[Sales Type], 'Sole Trader Business Summary'!A24, IncomeAugust[Amount
(Ex GST)])
+ SUMIF(IncomeSeptember[Sales Type], 'Sole Trader Business Summary'!A24, IncomeSeptember[Amount
(Ex GST)])
+ SUMIF(IncomeOctober[Sales Type], 'Sole Trader Business Summary'!A24, IncomeOctober[Amount
(Ex GST)])
+ SUMIF(IncomeNovember[Sales Type], 'Sole Trader Business Summary'!A24, IncomeNovember[Amount
(Ex GST)])
+ SUMIF(IncomeDecember[Sales Type], 'Sole Trader Business Summary'!A24, IncomeDecember[Amount
(Ex GST)])
+ SUMIF(IncomeJanuary[Sales Type], 'Sole Trader Business Summary'!A24, IncomeJanuary[Amount
(Ex GST)])
+ SUMIF(IncomeFebruary[Sales Type], 'Sole Trader Business Summary'!A24, IncomeFebruary[Amount
(Ex GST)])
+ SUMIF(IncomeMarch[Sales Type], 'Sole Trader Business Summary'!A24, IncomeMarch[Amount
(Ex GST)])
+ SUMIF(IncomeApril[Sales Type], 'Sole Trader Business Summary'!A24, IncomeApril[Amount
(Ex GST)])
+ SUMIF(IncomeMay[Sales Type], 'Sole Trader Business Summary'!A24, IncomeMay[Amount
(Ex GST)])
+ SUMIF(IncomeJune[Sales Type], 'Sole Trader Business Summary'!A24, IncomeJune[Amount
(Ex GST)])</f>
        <v>0</v>
      </c>
    </row>
    <row r="25" spans="1:7" ht="18" customHeight="1" x14ac:dyDescent="0.3">
      <c r="A25" s="158" t="str">
        <f>'Client Setup'!A17</f>
        <v>Sales Sub Type 7</v>
      </c>
      <c r="B25" s="159"/>
      <c r="C25" s="160"/>
      <c r="D25" s="127">
        <f>SUMIF(IncomeJuly[Sales Type], 'Sole Trader Business Summary'!A25, IncomeJuly[Amount
(incl. GST)])
+ SUMIF(IncomeAugust[Sales Type], 'Sole Trader Business Summary'!A25, IncomeAugust[Amount
(incl. GST)])
+ SUMIF(IncomeSeptember[Sales Type], 'Sole Trader Business Summary'!A25, IncomeSeptember[Amount
(incl. GST)])
+ SUMIF(IncomeOctober[Sales Type], 'Sole Trader Business Summary'!A25, IncomeOctober[Amount
(incl. GST)])
+ SUMIF(IncomeNovember[Sales Type], 'Sole Trader Business Summary'!A25, IncomeNovember[Amount
(incl. GST)])
+ SUMIF(IncomeDecember[Sales Type], 'Sole Trader Business Summary'!A25, IncomeDecember[Amount
(incl. GST)])
+ SUMIF(IncomeJanuary[Sales Type], 'Sole Trader Business Summary'!A25, IncomeJanuary[Amount
(incl. GST)])
+ SUMIF(IncomeFebruary[Sales Type], 'Sole Trader Business Summary'!A25, IncomeFebruary[Amount
(incl. GST)])
+ SUMIF(IncomeMarch[Sales Type], 'Sole Trader Business Summary'!A25, IncomeMarch[Amount
(incl. GST)])
+ SUMIF(IncomeApril[Sales Type], 'Sole Trader Business Summary'!A25, IncomeApril[Amount
(incl. GST)])
+ SUMIF(IncomeMay[Sales Type], 'Sole Trader Business Summary'!A25, IncomeMay[Amount
(incl. GST)])
+ SUMIF(IncomeJune[Sales Type], 'Sole Trader Business Summary'!A25, IncomeJune[Amount
(incl. GST)])</f>
        <v>0</v>
      </c>
      <c r="E25" s="127">
        <f>SUMIF(IncomeJuly[Sales Type], 'Sole Trader Business Summary'!A25, IncomeJuly[GST])
+ SUMIF(IncomeAugust[Sales Type], 'Sole Trader Business Summary'!A25, IncomeAugust[GST])
+ SUMIF(IncomeSeptember[Sales Type], 'Sole Trader Business Summary'!A25, IncomeSeptember[GST])
+ SUMIF(IncomeOctober[Sales Type], 'Sole Trader Business Summary'!A25, IncomeOctober[GST])
+ SUMIF(IncomeNovember[Sales Type], 'Sole Trader Business Summary'!A25, IncomeNovember[GST])
+ SUMIF(IncomeDecember[Sales Type], 'Sole Trader Business Summary'!A25, IncomeDecember[GST])
+ SUMIF(IncomeJanuary[Sales Type], 'Sole Trader Business Summary'!A25, IncomeJanuary[GST])
+ SUMIF(IncomeFebruary[Sales Type], 'Sole Trader Business Summary'!A25, IncomeFebruary[GST])
+ SUMIF(IncomeMarch[Sales Type], 'Sole Trader Business Summary'!A25, IncomeMarch[GST])
+ SUMIF(IncomeApril[Sales Type], 'Sole Trader Business Summary'!A25, IncomeApril[GST])
+ SUMIF(IncomeMay[Sales Type], 'Sole Trader Business Summary'!A25, IncomeMay[GST])
+ SUMIF(IncomeJune[Sales Type], 'Sole Trader Business Summary'!A25, IncomeJune[GST])</f>
        <v>0</v>
      </c>
      <c r="F25" s="127">
        <f>SUMIF(IncomeJuly[Sales Type], 'Sole Trader Business Summary'!A25, IncomeJuly[Amount
(Ex GST)])
+ SUMIF(IncomeAugust[Sales Type], 'Sole Trader Business Summary'!A25, IncomeAugust[Amount
(Ex GST)])
+ SUMIF(IncomeSeptember[Sales Type], 'Sole Trader Business Summary'!A25, IncomeSeptember[Amount
(Ex GST)])
+ SUMIF(IncomeOctober[Sales Type], 'Sole Trader Business Summary'!A25, IncomeOctober[Amount
(Ex GST)])
+ SUMIF(IncomeNovember[Sales Type], 'Sole Trader Business Summary'!A25, IncomeNovember[Amount
(Ex GST)])
+ SUMIF(IncomeDecember[Sales Type], 'Sole Trader Business Summary'!A25, IncomeDecember[Amount
(Ex GST)])
+ SUMIF(IncomeJanuary[Sales Type], 'Sole Trader Business Summary'!A25, IncomeJanuary[Amount
(Ex GST)])
+ SUMIF(IncomeFebruary[Sales Type], 'Sole Trader Business Summary'!A25, IncomeFebruary[Amount
(Ex GST)])
+ SUMIF(IncomeMarch[Sales Type], 'Sole Trader Business Summary'!A25, IncomeMarch[Amount
(Ex GST)])
+ SUMIF(IncomeApril[Sales Type], 'Sole Trader Business Summary'!A25, IncomeApril[Amount
(Ex GST)])
+ SUMIF(IncomeMay[Sales Type], 'Sole Trader Business Summary'!A25, IncomeMay[Amount
(Ex GST)])
+ SUMIF(IncomeJune[Sales Type], 'Sole Trader Business Summary'!A25, IncomeJune[Amount
(Ex GST)])</f>
        <v>0</v>
      </c>
    </row>
    <row r="26" spans="1:7" ht="18" customHeight="1" x14ac:dyDescent="0.3">
      <c r="A26" s="158" t="str">
        <f>'Client Setup'!A18</f>
        <v>Sales Sub Type 8</v>
      </c>
      <c r="B26" s="159"/>
      <c r="C26" s="160"/>
      <c r="D26" s="127">
        <f>SUMIF(IncomeJuly[Sales Type], 'Sole Trader Business Summary'!A26, IncomeJuly[Amount
(incl. GST)])
+ SUMIF(IncomeAugust[Sales Type], 'Sole Trader Business Summary'!A26, IncomeAugust[Amount
(incl. GST)])
+ SUMIF(IncomeSeptember[Sales Type], 'Sole Trader Business Summary'!A26, IncomeSeptember[Amount
(incl. GST)])
+ SUMIF(IncomeOctober[Sales Type], 'Sole Trader Business Summary'!A26, IncomeOctober[Amount
(incl. GST)])
+ SUMIF(IncomeNovember[Sales Type], 'Sole Trader Business Summary'!A26, IncomeNovember[Amount
(incl. GST)])
+ SUMIF(IncomeDecember[Sales Type], 'Sole Trader Business Summary'!A26, IncomeDecember[Amount
(incl. GST)])
+ SUMIF(IncomeJanuary[Sales Type], 'Sole Trader Business Summary'!A26, IncomeJanuary[Amount
(incl. GST)])
+ SUMIF(IncomeFebruary[Sales Type], 'Sole Trader Business Summary'!A26, IncomeFebruary[Amount
(incl. GST)])
+ SUMIF(IncomeMarch[Sales Type], 'Sole Trader Business Summary'!A26, IncomeMarch[Amount
(incl. GST)])
+ SUMIF(IncomeApril[Sales Type], 'Sole Trader Business Summary'!A26, IncomeApril[Amount
(incl. GST)])
+ SUMIF(IncomeMay[Sales Type], 'Sole Trader Business Summary'!A26, IncomeMay[Amount
(incl. GST)])
+ SUMIF(IncomeJune[Sales Type], 'Sole Trader Business Summary'!A26, IncomeJune[Amount
(incl. GST)])</f>
        <v>0</v>
      </c>
      <c r="E26" s="127">
        <f>SUMIF(IncomeJuly[Sales Type], 'Sole Trader Business Summary'!A26, IncomeJuly[GST])
+ SUMIF(IncomeAugust[Sales Type], 'Sole Trader Business Summary'!A26, IncomeAugust[GST])
+ SUMIF(IncomeSeptember[Sales Type], 'Sole Trader Business Summary'!A26, IncomeSeptember[GST])
+ SUMIF(IncomeOctober[Sales Type], 'Sole Trader Business Summary'!A26, IncomeOctober[GST])
+ SUMIF(IncomeNovember[Sales Type], 'Sole Trader Business Summary'!A26, IncomeNovember[GST])
+ SUMIF(IncomeDecember[Sales Type], 'Sole Trader Business Summary'!A26, IncomeDecember[GST])
+ SUMIF(IncomeJanuary[Sales Type], 'Sole Trader Business Summary'!A26, IncomeJanuary[GST])
+ SUMIF(IncomeFebruary[Sales Type], 'Sole Trader Business Summary'!A26, IncomeFebruary[GST])
+ SUMIF(IncomeMarch[Sales Type], 'Sole Trader Business Summary'!A26, IncomeMarch[GST])
+ SUMIF(IncomeApril[Sales Type], 'Sole Trader Business Summary'!A26, IncomeApril[GST])
+ SUMIF(IncomeMay[Sales Type], 'Sole Trader Business Summary'!A26, IncomeMay[GST])
+ SUMIF(IncomeJune[Sales Type], 'Sole Trader Business Summary'!A26, IncomeJune[GST])</f>
        <v>0</v>
      </c>
      <c r="F26" s="127">
        <f>SUMIF(IncomeJuly[Sales Type], 'Sole Trader Business Summary'!A26, IncomeJuly[Amount
(Ex GST)])
+ SUMIF(IncomeAugust[Sales Type], 'Sole Trader Business Summary'!A26, IncomeAugust[Amount
(Ex GST)])
+ SUMIF(IncomeSeptember[Sales Type], 'Sole Trader Business Summary'!A26, IncomeSeptember[Amount
(Ex GST)])
+ SUMIF(IncomeOctober[Sales Type], 'Sole Trader Business Summary'!A26, IncomeOctober[Amount
(Ex GST)])
+ SUMIF(IncomeNovember[Sales Type], 'Sole Trader Business Summary'!A26, IncomeNovember[Amount
(Ex GST)])
+ SUMIF(IncomeDecember[Sales Type], 'Sole Trader Business Summary'!A26, IncomeDecember[Amount
(Ex GST)])
+ SUMIF(IncomeJanuary[Sales Type], 'Sole Trader Business Summary'!A26, IncomeJanuary[Amount
(Ex GST)])
+ SUMIF(IncomeFebruary[Sales Type], 'Sole Trader Business Summary'!A26, IncomeFebruary[Amount
(Ex GST)])
+ SUMIF(IncomeMarch[Sales Type], 'Sole Trader Business Summary'!A26, IncomeMarch[Amount
(Ex GST)])
+ SUMIF(IncomeApril[Sales Type], 'Sole Trader Business Summary'!A26, IncomeApril[Amount
(Ex GST)])
+ SUMIF(IncomeMay[Sales Type], 'Sole Trader Business Summary'!A26, IncomeMay[Amount
(Ex GST)])
+ SUMIF(IncomeJune[Sales Type], 'Sole Trader Business Summary'!A26, IncomeJune[Amount
(Ex GST)])</f>
        <v>0</v>
      </c>
    </row>
    <row r="27" spans="1:7" ht="18" customHeight="1" x14ac:dyDescent="0.3">
      <c r="A27" s="158" t="str">
        <f>'Client Setup'!A19</f>
        <v>Sales Sub Type 9</v>
      </c>
      <c r="B27" s="159"/>
      <c r="C27" s="160"/>
      <c r="D27" s="127">
        <f>SUMIF(IncomeJuly[Sales Type], 'Sole Trader Business Summary'!A27, IncomeJuly[Amount
(incl. GST)])
+ SUMIF(IncomeAugust[Sales Type], 'Sole Trader Business Summary'!A27, IncomeAugust[Amount
(incl. GST)])
+ SUMIF(IncomeSeptember[Sales Type], 'Sole Trader Business Summary'!A27, IncomeSeptember[Amount
(incl. GST)])
+ SUMIF(IncomeOctober[Sales Type], 'Sole Trader Business Summary'!A27, IncomeOctober[Amount
(incl. GST)])
+ SUMIF(IncomeNovember[Sales Type], 'Sole Trader Business Summary'!A27, IncomeNovember[Amount
(incl. GST)])
+ SUMIF(IncomeDecember[Sales Type], 'Sole Trader Business Summary'!A27, IncomeDecember[Amount
(incl. GST)])
+ SUMIF(IncomeJanuary[Sales Type], 'Sole Trader Business Summary'!A27, IncomeJanuary[Amount
(incl. GST)])
+ SUMIF(IncomeFebruary[Sales Type], 'Sole Trader Business Summary'!A27, IncomeFebruary[Amount
(incl. GST)])
+ SUMIF(IncomeMarch[Sales Type], 'Sole Trader Business Summary'!A27, IncomeMarch[Amount
(incl. GST)])
+ SUMIF(IncomeApril[Sales Type], 'Sole Trader Business Summary'!A27, IncomeApril[Amount
(incl. GST)])
+ SUMIF(IncomeMay[Sales Type], 'Sole Trader Business Summary'!A27, IncomeMay[Amount
(incl. GST)])
+ SUMIF(IncomeJune[Sales Type], 'Sole Trader Business Summary'!A27, IncomeJune[Amount
(incl. GST)])</f>
        <v>0</v>
      </c>
      <c r="E27" s="127">
        <f>SUMIF(IncomeJuly[Sales Type], 'Sole Trader Business Summary'!A27, IncomeJuly[GST])
+ SUMIF(IncomeAugust[Sales Type], 'Sole Trader Business Summary'!A27, IncomeAugust[GST])
+ SUMIF(IncomeSeptember[Sales Type], 'Sole Trader Business Summary'!A27, IncomeSeptember[GST])
+ SUMIF(IncomeOctober[Sales Type], 'Sole Trader Business Summary'!A27, IncomeOctober[GST])
+ SUMIF(IncomeNovember[Sales Type], 'Sole Trader Business Summary'!A27, IncomeNovember[GST])
+ SUMIF(IncomeDecember[Sales Type], 'Sole Trader Business Summary'!A27, IncomeDecember[GST])
+ SUMIF(IncomeJanuary[Sales Type], 'Sole Trader Business Summary'!A27, IncomeJanuary[GST])
+ SUMIF(IncomeFebruary[Sales Type], 'Sole Trader Business Summary'!A27, IncomeFebruary[GST])
+ SUMIF(IncomeMarch[Sales Type], 'Sole Trader Business Summary'!A27, IncomeMarch[GST])
+ SUMIF(IncomeApril[Sales Type], 'Sole Trader Business Summary'!A27, IncomeApril[GST])
+ SUMIF(IncomeMay[Sales Type], 'Sole Trader Business Summary'!A27, IncomeMay[GST])
+ SUMIF(IncomeJune[Sales Type], 'Sole Trader Business Summary'!A27, IncomeJune[GST])</f>
        <v>0</v>
      </c>
      <c r="F27" s="127">
        <f>SUMIF(IncomeJuly[Sales Type], 'Sole Trader Business Summary'!A27, IncomeJuly[Amount
(Ex GST)])
+ SUMIF(IncomeAugust[Sales Type], 'Sole Trader Business Summary'!A27, IncomeAugust[Amount
(Ex GST)])
+ SUMIF(IncomeSeptember[Sales Type], 'Sole Trader Business Summary'!A27, IncomeSeptember[Amount
(Ex GST)])
+ SUMIF(IncomeOctober[Sales Type], 'Sole Trader Business Summary'!A27, IncomeOctober[Amount
(Ex GST)])
+ SUMIF(IncomeNovember[Sales Type], 'Sole Trader Business Summary'!A27, IncomeNovember[Amount
(Ex GST)])
+ SUMIF(IncomeDecember[Sales Type], 'Sole Trader Business Summary'!A27, IncomeDecember[Amount
(Ex GST)])
+ SUMIF(IncomeJanuary[Sales Type], 'Sole Trader Business Summary'!A27, IncomeJanuary[Amount
(Ex GST)])
+ SUMIF(IncomeFebruary[Sales Type], 'Sole Trader Business Summary'!A27, IncomeFebruary[Amount
(Ex GST)])
+ SUMIF(IncomeMarch[Sales Type], 'Sole Trader Business Summary'!A27, IncomeMarch[Amount
(Ex GST)])
+ SUMIF(IncomeApril[Sales Type], 'Sole Trader Business Summary'!A27, IncomeApril[Amount
(Ex GST)])
+ SUMIF(IncomeMay[Sales Type], 'Sole Trader Business Summary'!A27, IncomeMay[Amount
(Ex GST)])
+ SUMIF(IncomeJune[Sales Type], 'Sole Trader Business Summary'!A27, IncomeJune[Amount
(Ex GST)])</f>
        <v>0</v>
      </c>
      <c r="G27" s="1" t="s">
        <v>7</v>
      </c>
    </row>
    <row r="28" spans="1:7" ht="18" customHeight="1" x14ac:dyDescent="0.3">
      <c r="A28" s="158" t="str">
        <f>'Client Setup'!A20</f>
        <v>Sales Sub Type 10</v>
      </c>
      <c r="B28" s="159"/>
      <c r="C28" s="160"/>
      <c r="D28" s="127">
        <f>SUMIF(IncomeJuly[Sales Type], 'Sole Trader Business Summary'!A28, IncomeJuly[Amount
(incl. GST)])
+ SUMIF(IncomeAugust[Sales Type], 'Sole Trader Business Summary'!A28, IncomeAugust[Amount
(incl. GST)])
+ SUMIF(IncomeSeptember[Sales Type], 'Sole Trader Business Summary'!A28, IncomeSeptember[Amount
(incl. GST)])
+ SUMIF(IncomeOctober[Sales Type], 'Sole Trader Business Summary'!A28, IncomeOctober[Amount
(incl. GST)])
+ SUMIF(IncomeNovember[Sales Type], 'Sole Trader Business Summary'!A28, IncomeNovember[Amount
(incl. GST)])
+ SUMIF(IncomeDecember[Sales Type], 'Sole Trader Business Summary'!A28, IncomeDecember[Amount
(incl. GST)])
+ SUMIF(IncomeJanuary[Sales Type], 'Sole Trader Business Summary'!A28, IncomeJanuary[Amount
(incl. GST)])
+ SUMIF(IncomeFebruary[Sales Type], 'Sole Trader Business Summary'!A28, IncomeFebruary[Amount
(incl. GST)])
+ SUMIF(IncomeMarch[Sales Type], 'Sole Trader Business Summary'!A28, IncomeMarch[Amount
(incl. GST)])
+ SUMIF(IncomeApril[Sales Type], 'Sole Trader Business Summary'!A28, IncomeApril[Amount
(incl. GST)])
+ SUMIF(IncomeMay[Sales Type], 'Sole Trader Business Summary'!A28, IncomeMay[Amount
(incl. GST)])
+ SUMIF(IncomeJune[Sales Type], 'Sole Trader Business Summary'!A28, IncomeJune[Amount
(incl. GST)])</f>
        <v>0</v>
      </c>
      <c r="E28" s="127">
        <f>SUMIF(IncomeJuly[Sales Type], 'Sole Trader Business Summary'!A28, IncomeJuly[GST])
+ SUMIF(IncomeAugust[Sales Type], 'Sole Trader Business Summary'!A28, IncomeAugust[GST])
+ SUMIF(IncomeSeptember[Sales Type], 'Sole Trader Business Summary'!A28, IncomeSeptember[GST])
+ SUMIF(IncomeOctober[Sales Type], 'Sole Trader Business Summary'!A28, IncomeOctober[GST])
+ SUMIF(IncomeNovember[Sales Type], 'Sole Trader Business Summary'!A28, IncomeNovember[GST])
+ SUMIF(IncomeDecember[Sales Type], 'Sole Trader Business Summary'!A28, IncomeDecember[GST])
+ SUMIF(IncomeJanuary[Sales Type], 'Sole Trader Business Summary'!A28, IncomeJanuary[GST])
+ SUMIF(IncomeFebruary[Sales Type], 'Sole Trader Business Summary'!A28, IncomeFebruary[GST])
+ SUMIF(IncomeMarch[Sales Type], 'Sole Trader Business Summary'!A28, IncomeMarch[GST])
+ SUMIF(IncomeApril[Sales Type], 'Sole Trader Business Summary'!A28, IncomeApril[GST])
+ SUMIF(IncomeMay[Sales Type], 'Sole Trader Business Summary'!A28, IncomeMay[GST])
+ SUMIF(IncomeJune[Sales Type], 'Sole Trader Business Summary'!A28, IncomeJune[GST])</f>
        <v>0</v>
      </c>
      <c r="F28" s="127">
        <f>SUMIF(IncomeJuly[Sales Type], 'Sole Trader Business Summary'!A28, IncomeJuly[Amount
(Ex GST)])
+ SUMIF(IncomeAugust[Sales Type], 'Sole Trader Business Summary'!A28, IncomeAugust[Amount
(Ex GST)])
+ SUMIF(IncomeSeptember[Sales Type], 'Sole Trader Business Summary'!A28, IncomeSeptember[Amount
(Ex GST)])
+ SUMIF(IncomeOctober[Sales Type], 'Sole Trader Business Summary'!A28, IncomeOctober[Amount
(Ex GST)])
+ SUMIF(IncomeNovember[Sales Type], 'Sole Trader Business Summary'!A28, IncomeNovember[Amount
(Ex GST)])
+ SUMIF(IncomeDecember[Sales Type], 'Sole Trader Business Summary'!A28, IncomeDecember[Amount
(Ex GST)])
+ SUMIF(IncomeJanuary[Sales Type], 'Sole Trader Business Summary'!A28, IncomeJanuary[Amount
(Ex GST)])
+ SUMIF(IncomeFebruary[Sales Type], 'Sole Trader Business Summary'!A28, IncomeFebruary[Amount
(Ex GST)])
+ SUMIF(IncomeMarch[Sales Type], 'Sole Trader Business Summary'!A28, IncomeMarch[Amount
(Ex GST)])
+ SUMIF(IncomeApril[Sales Type], 'Sole Trader Business Summary'!A28, IncomeApril[Amount
(Ex GST)])
+ SUMIF(IncomeMay[Sales Type], 'Sole Trader Business Summary'!A28, IncomeMay[Amount
(Ex GST)])
+ SUMIF(IncomeJune[Sales Type], 'Sole Trader Business Summary'!A28, IncomeJune[Amount
(Ex GST)])</f>
        <v>0</v>
      </c>
      <c r="G28" s="1" t="s">
        <v>7</v>
      </c>
    </row>
    <row r="29" spans="1:7" ht="18" customHeight="1" x14ac:dyDescent="0.3">
      <c r="A29" s="170" t="s">
        <v>8</v>
      </c>
      <c r="B29" s="170"/>
      <c r="C29" s="170"/>
      <c r="D29" s="128">
        <f>SUM(D19:D28)</f>
        <v>0</v>
      </c>
      <c r="E29" s="128">
        <f>SUM(E19:E28)</f>
        <v>0</v>
      </c>
      <c r="F29" s="128">
        <f>SUM(F19:F28)</f>
        <v>0</v>
      </c>
      <c r="G29" s="1" t="s">
        <v>9</v>
      </c>
    </row>
    <row r="30" spans="1:7" ht="18" customHeight="1" x14ac:dyDescent="0.3">
      <c r="A30" s="129"/>
      <c r="B30" s="129"/>
      <c r="C30" s="129"/>
      <c r="D30" s="129"/>
      <c r="E30" s="129"/>
      <c r="F30" s="129"/>
    </row>
    <row r="31" spans="1:7" s="3" customFormat="1" ht="43.5" customHeight="1" x14ac:dyDescent="0.35">
      <c r="A31" s="180" t="s">
        <v>10</v>
      </c>
      <c r="B31" s="181"/>
      <c r="C31" s="181"/>
      <c r="D31" s="130" t="s">
        <v>4</v>
      </c>
      <c r="E31" s="123" t="s">
        <v>5</v>
      </c>
      <c r="F31" s="124" t="s">
        <v>6</v>
      </c>
      <c r="G31" s="125"/>
    </row>
    <row r="32" spans="1:7" ht="18" customHeight="1" x14ac:dyDescent="0.3">
      <c r="A32" s="158" t="str">
        <f>'Client Setup'!A24</f>
        <v>Expense Sub Type 1</v>
      </c>
      <c r="B32" s="159"/>
      <c r="C32" s="160"/>
      <c r="D32" s="126">
        <f>SUMIF(ExpenseJuly[Expense type], 'Sole Trader Business Summary'!A32, ExpenseJuly[Amount
(incl. GST)])
+ SUMIF(ExpenseAugust[Expense type], 'Sole Trader Business Summary'!A32, ExpenseAugust[Amount
(incl. GST)])
+ SUMIF(ExpenseSeptember[Expense type], 'Sole Trader Business Summary'!A32, ExpenseSeptember[Amount
(incl. GST)])
+ SUMIF(ExpenseOctober[Expense type], 'Sole Trader Business Summary'!A32, ExpenseOctober[Amount
(incl. GST)])
+ SUMIF(ExpenseNovember[Expense type], 'Sole Trader Business Summary'!A32, ExpenseNovember[Amount
(incl. GST)])
+ SUMIF(ExpenseDecember[Expense type], 'Sole Trader Business Summary'!A32, ExpenseDecember[Amount
(incl. GST)])
+ SUMIF(ExpenseJanuary[Expense type], 'Sole Trader Business Summary'!A32, ExpenseJanuary[Amount
(incl. GST)])
+ SUMIF(ExpenseFebruary[Expense type], 'Sole Trader Business Summary'!A32, ExpenseFebruary[Amount
(incl. GST)])
+ SUMIF(ExpenseMarch[Expense type], 'Sole Trader Business Summary'!A32, ExpenseMarch[Amount
(incl. GST)])
+ SUMIF(ExpenseApril[Expense type], 'Sole Trader Business Summary'!A32, ExpenseApril[Amount
(incl. GST)])
+ SUMIF(ExpenseMay[Expense type], 'Sole Trader Business Summary'!A32, ExpenseMay[Amount
(incl. GST)])
+ SUMIF(ExpenseJune[Expense type], 'Sole Trader Business Summary'!A32, ExpenseJune[Amount
(incl. GST)])</f>
        <v>0</v>
      </c>
      <c r="E32" s="127">
        <f>SUMIF(ExpenseJuly[Expense type], 'Sole Trader Business Summary'!A32, ExpenseJuly[GST])
+ SUMIF(ExpenseAugust[Expense type], 'Sole Trader Business Summary'!A32, ExpenseAugust[GST])
+ SUMIF(ExpenseSeptember[Expense type], 'Sole Trader Business Summary'!A32, ExpenseSeptember[GST])
+ SUMIF(ExpenseOctober[Expense type], 'Sole Trader Business Summary'!A32, ExpenseOctober[GST])
+ SUMIF(ExpenseNovember[Expense type], 'Sole Trader Business Summary'!A32, ExpenseNovember[GST])
+ SUMIF(ExpenseDecember[Expense type], 'Sole Trader Business Summary'!A32, ExpenseDecember[GST])
+ SUMIF(ExpenseJanuary[Expense type], 'Sole Trader Business Summary'!A32, ExpenseJanuary[GST])
+ SUMIF(ExpenseFebruary[Expense type], 'Sole Trader Business Summary'!A32, ExpenseFebruary[GST])
+ SUMIF(ExpenseMarch[Expense type], 'Sole Trader Business Summary'!A32, ExpenseMarch[GST])
+ SUMIF(ExpenseApril[Expense type], 'Sole Trader Business Summary'!A32, ExpenseApril[GST])
+ SUMIF(ExpenseMay[Expense type], 'Sole Trader Business Summary'!A32, ExpenseMay[GST])
+ SUMIF(ExpenseJune[Expense type], 'Sole Trader Business Summary'!A32, ExpenseJune[GST])</f>
        <v>0</v>
      </c>
      <c r="F32" s="127">
        <f>SUMIF(ExpenseJuly[Expense type], 'Sole Trader Business Summary'!A32, ExpenseJuly[Amount
(Ex GST)])
+ SUMIF(ExpenseAugust[Expense type], 'Sole Trader Business Summary'!A32, ExpenseAugust[Amount
(Ex GST)])
+ SUMIF(ExpenseSeptember[Expense type], 'Sole Trader Business Summary'!A32, ExpenseSeptember[Amount
(Ex GST)])
+ SUMIF(ExpenseOctober[Expense type], 'Sole Trader Business Summary'!A32, ExpenseOctober[Amount
(Ex GST)])
+ SUMIF(ExpenseNovember[Expense type], 'Sole Trader Business Summary'!A32, ExpenseNovember[Amount
(Ex GST)])
+ SUMIF(ExpenseDecember[Expense type], 'Sole Trader Business Summary'!A32, ExpenseDecember[Amount
(Ex GST)])
+ SUMIF(ExpenseJanuary[Expense type], 'Sole Trader Business Summary'!A32, ExpenseJanuary[Amount
(Ex GST)])
+ SUMIF(ExpenseFebruary[Expense type], 'Sole Trader Business Summary'!A32, ExpenseFebruary[Amount
(Ex GST)])
+ SUMIF(ExpenseMarch[Expense type], 'Sole Trader Business Summary'!A32, ExpenseMarch[Amount
(Ex GST)])
+ SUMIF(ExpenseApril[Expense type], 'Sole Trader Business Summary'!A32, ExpenseApril[Amount
(Ex GST)])
+ SUMIF(ExpenseMay[Expense type], 'Sole Trader Business Summary'!A32, ExpenseMay[Amount
(Ex GST)])
+ SUMIF(ExpenseJune[Expense type], 'Sole Trader Business Summary'!A32, ExpenseJune[Amount
(Ex GST)])</f>
        <v>0</v>
      </c>
    </row>
    <row r="33" spans="1:7" ht="18" customHeight="1" x14ac:dyDescent="0.3">
      <c r="A33" s="158" t="str">
        <f>'Client Setup'!A25</f>
        <v>Expense Sub Type 2</v>
      </c>
      <c r="B33" s="159"/>
      <c r="C33" s="160"/>
      <c r="D33" s="127">
        <f>SUMIF(ExpenseJuly[Expense type], 'Sole Trader Business Summary'!A33, ExpenseJuly[Amount
(incl. GST)])
+ SUMIF(ExpenseAugust[Expense type], 'Sole Trader Business Summary'!A33, ExpenseAugust[Amount
(incl. GST)])
+ SUMIF(ExpenseSeptember[Expense type], 'Sole Trader Business Summary'!A33, ExpenseSeptember[Amount
(incl. GST)])
+ SUMIF(ExpenseOctober[Expense type], 'Sole Trader Business Summary'!A33, ExpenseOctober[Amount
(incl. GST)])
+ SUMIF(ExpenseNovember[Expense type], 'Sole Trader Business Summary'!A33, ExpenseNovember[Amount
(incl. GST)])
+ SUMIF(ExpenseDecember[Expense type], 'Sole Trader Business Summary'!A33, ExpenseDecember[Amount
(incl. GST)])
+ SUMIF(ExpenseJanuary[Expense type], 'Sole Trader Business Summary'!A33, ExpenseJanuary[Amount
(incl. GST)])
+ SUMIF(ExpenseFebruary[Expense type], 'Sole Trader Business Summary'!A33, ExpenseFebruary[Amount
(incl. GST)])
+ SUMIF(ExpenseMarch[Expense type], 'Sole Trader Business Summary'!A33, ExpenseMarch[Amount
(incl. GST)])
+ SUMIF(ExpenseApril[Expense type], 'Sole Trader Business Summary'!A33, ExpenseApril[Amount
(incl. GST)])
+ SUMIF(ExpenseMay[Expense type], 'Sole Trader Business Summary'!A33, ExpenseMay[Amount
(incl. GST)])
+ SUMIF(ExpenseJune[Expense type], 'Sole Trader Business Summary'!A33, ExpenseJune[Amount
(incl. GST)])</f>
        <v>0</v>
      </c>
      <c r="E33" s="127">
        <f>SUMIF(ExpenseJuly[Expense type], 'Sole Trader Business Summary'!A33, ExpenseJuly[GST])
+ SUMIF(ExpenseAugust[Expense type], 'Sole Trader Business Summary'!A33, ExpenseAugust[GST])
+ SUMIF(ExpenseSeptember[Expense type], 'Sole Trader Business Summary'!A33, ExpenseSeptember[GST])
+ SUMIF(ExpenseOctober[Expense type], 'Sole Trader Business Summary'!A33, ExpenseOctober[GST])
+ SUMIF(ExpenseNovember[Expense type], 'Sole Trader Business Summary'!A33, ExpenseNovember[GST])
+ SUMIF(ExpenseDecember[Expense type], 'Sole Trader Business Summary'!A33, ExpenseDecember[GST])
+ SUMIF(ExpenseJanuary[Expense type], 'Sole Trader Business Summary'!A33, ExpenseJanuary[GST])
+ SUMIF(ExpenseFebruary[Expense type], 'Sole Trader Business Summary'!A33, ExpenseFebruary[GST])
+ SUMIF(ExpenseMarch[Expense type], 'Sole Trader Business Summary'!A33, ExpenseMarch[GST])
+ SUMIF(ExpenseApril[Expense type], 'Sole Trader Business Summary'!A33, ExpenseApril[GST])
+ SUMIF(ExpenseMay[Expense type], 'Sole Trader Business Summary'!A33, ExpenseMay[GST])
+ SUMIF(ExpenseJune[Expense type], 'Sole Trader Business Summary'!A33, ExpenseJune[GST])</f>
        <v>0</v>
      </c>
      <c r="F33" s="127">
        <f>SUMIF(ExpenseJuly[Expense type], 'Sole Trader Business Summary'!A33, ExpenseJuly[Amount
(Ex GST)])
+ SUMIF(ExpenseAugust[Expense type], 'Sole Trader Business Summary'!A33, ExpenseAugust[Amount
(Ex GST)])
+ SUMIF(ExpenseSeptember[Expense type], 'Sole Trader Business Summary'!A33, ExpenseSeptember[Amount
(Ex GST)])
+ SUMIF(ExpenseOctober[Expense type], 'Sole Trader Business Summary'!A33, ExpenseOctober[Amount
(Ex GST)])
+ SUMIF(ExpenseNovember[Expense type], 'Sole Trader Business Summary'!A33, ExpenseNovember[Amount
(Ex GST)])
+ SUMIF(ExpenseDecember[Expense type], 'Sole Trader Business Summary'!A33, ExpenseDecember[Amount
(Ex GST)])
+ SUMIF(ExpenseJanuary[Expense type], 'Sole Trader Business Summary'!A33, ExpenseJanuary[Amount
(Ex GST)])
+ SUMIF(ExpenseFebruary[Expense type], 'Sole Trader Business Summary'!A33, ExpenseFebruary[Amount
(Ex GST)])
+ SUMIF(ExpenseMarch[Expense type], 'Sole Trader Business Summary'!A33, ExpenseMarch[Amount
(Ex GST)])
+ SUMIF(ExpenseApril[Expense type], 'Sole Trader Business Summary'!A33, ExpenseApril[Amount
(Ex GST)])
+ SUMIF(ExpenseMay[Expense type], 'Sole Trader Business Summary'!A33, ExpenseMay[Amount
(Ex GST)])
+ SUMIF(ExpenseJune[Expense type], 'Sole Trader Business Summary'!A33, ExpenseJune[Amount
(Ex GST)])</f>
        <v>0</v>
      </c>
    </row>
    <row r="34" spans="1:7" ht="18" customHeight="1" x14ac:dyDescent="0.3">
      <c r="A34" s="158" t="str">
        <f>'Client Setup'!A26</f>
        <v>Expense Sub Type 3</v>
      </c>
      <c r="B34" s="159"/>
      <c r="C34" s="160"/>
      <c r="D34" s="127">
        <f>SUMIF(ExpenseJuly[Expense type], 'Sole Trader Business Summary'!A34, ExpenseJuly[Amount
(incl. GST)])
+ SUMIF(ExpenseAugust[Expense type], 'Sole Trader Business Summary'!A34, ExpenseAugust[Amount
(incl. GST)])
+ SUMIF(ExpenseSeptember[Expense type], 'Sole Trader Business Summary'!A34, ExpenseSeptember[Amount
(incl. GST)])
+ SUMIF(ExpenseOctober[Expense type], 'Sole Trader Business Summary'!A34, ExpenseOctober[Amount
(incl. GST)])
+ SUMIF(ExpenseNovember[Expense type], 'Sole Trader Business Summary'!A34, ExpenseNovember[Amount
(incl. GST)])
+ SUMIF(ExpenseDecember[Expense type], 'Sole Trader Business Summary'!A34, ExpenseDecember[Amount
(incl. GST)])
+ SUMIF(ExpenseJanuary[Expense type], 'Sole Trader Business Summary'!A34, ExpenseJanuary[Amount
(incl. GST)])
+ SUMIF(ExpenseFebruary[Expense type], 'Sole Trader Business Summary'!A34, ExpenseFebruary[Amount
(incl. GST)])
+ SUMIF(ExpenseMarch[Expense type], 'Sole Trader Business Summary'!A34, ExpenseMarch[Amount
(incl. GST)])
+ SUMIF(ExpenseApril[Expense type], 'Sole Trader Business Summary'!A34, ExpenseApril[Amount
(incl. GST)])
+ SUMIF(ExpenseMay[Expense type], 'Sole Trader Business Summary'!A34, ExpenseMay[Amount
(incl. GST)])
+ SUMIF(ExpenseJune[Expense type], 'Sole Trader Business Summary'!A34, ExpenseJune[Amount
(incl. GST)])</f>
        <v>0</v>
      </c>
      <c r="E34" s="127">
        <f>SUMIF(ExpenseJuly[Expense type], 'Sole Trader Business Summary'!A34, ExpenseJuly[GST])
+ SUMIF(ExpenseAugust[Expense type], 'Sole Trader Business Summary'!A34, ExpenseAugust[GST])
+ SUMIF(ExpenseSeptember[Expense type], 'Sole Trader Business Summary'!A34, ExpenseSeptember[GST])
+ SUMIF(ExpenseOctober[Expense type], 'Sole Trader Business Summary'!A34, ExpenseOctober[GST])
+ SUMIF(ExpenseNovember[Expense type], 'Sole Trader Business Summary'!A34, ExpenseNovember[GST])
+ SUMIF(ExpenseDecember[Expense type], 'Sole Trader Business Summary'!A34, ExpenseDecember[GST])
+ SUMIF(ExpenseJanuary[Expense type], 'Sole Trader Business Summary'!A34, ExpenseJanuary[GST])
+ SUMIF(ExpenseFebruary[Expense type], 'Sole Trader Business Summary'!A34, ExpenseFebruary[GST])
+ SUMIF(ExpenseMarch[Expense type], 'Sole Trader Business Summary'!A34, ExpenseMarch[GST])
+ SUMIF(ExpenseApril[Expense type], 'Sole Trader Business Summary'!A34, ExpenseApril[GST])
+ SUMIF(ExpenseMay[Expense type], 'Sole Trader Business Summary'!A34, ExpenseMay[GST])
+ SUMIF(ExpenseJune[Expense type], 'Sole Trader Business Summary'!A34, ExpenseJune[GST])</f>
        <v>0</v>
      </c>
      <c r="F34" s="127">
        <f>SUMIF(ExpenseJuly[Expense type], 'Sole Trader Business Summary'!A34, ExpenseJuly[Amount
(Ex GST)])
+ SUMIF(ExpenseAugust[Expense type], 'Sole Trader Business Summary'!A34, ExpenseAugust[Amount
(Ex GST)])
+ SUMIF(ExpenseSeptember[Expense type], 'Sole Trader Business Summary'!A34, ExpenseSeptember[Amount
(Ex GST)])
+ SUMIF(ExpenseOctober[Expense type], 'Sole Trader Business Summary'!A34, ExpenseOctober[Amount
(Ex GST)])
+ SUMIF(ExpenseNovember[Expense type], 'Sole Trader Business Summary'!A34, ExpenseNovember[Amount
(Ex GST)])
+ SUMIF(ExpenseDecember[Expense type], 'Sole Trader Business Summary'!A34, ExpenseDecember[Amount
(Ex GST)])
+ SUMIF(ExpenseJanuary[Expense type], 'Sole Trader Business Summary'!A34, ExpenseJanuary[Amount
(Ex GST)])
+ SUMIF(ExpenseFebruary[Expense type], 'Sole Trader Business Summary'!A34, ExpenseFebruary[Amount
(Ex GST)])
+ SUMIF(ExpenseMarch[Expense type], 'Sole Trader Business Summary'!A34, ExpenseMarch[Amount
(Ex GST)])
+ SUMIF(ExpenseApril[Expense type], 'Sole Trader Business Summary'!A34, ExpenseApril[Amount
(Ex GST)])
+ SUMIF(ExpenseMay[Expense type], 'Sole Trader Business Summary'!A34, ExpenseMay[Amount
(Ex GST)])
+ SUMIF(ExpenseJune[Expense type], 'Sole Trader Business Summary'!A34, ExpenseJune[Amount
(Ex GST)])</f>
        <v>0</v>
      </c>
    </row>
    <row r="35" spans="1:7" ht="18" customHeight="1" x14ac:dyDescent="0.3">
      <c r="A35" s="158" t="str">
        <f>'Client Setup'!A27</f>
        <v>Expense Sub Type 4</v>
      </c>
      <c r="B35" s="159"/>
      <c r="C35" s="160"/>
      <c r="D35" s="127">
        <f>SUMIF(ExpenseJuly[Expense type], 'Sole Trader Business Summary'!A35, ExpenseJuly[Amount
(incl. GST)])
+ SUMIF(ExpenseAugust[Expense type], 'Sole Trader Business Summary'!A35, ExpenseAugust[Amount
(incl. GST)])
+ SUMIF(ExpenseSeptember[Expense type], 'Sole Trader Business Summary'!A35, ExpenseSeptember[Amount
(incl. GST)])
+ SUMIF(ExpenseOctober[Expense type], 'Sole Trader Business Summary'!A35, ExpenseOctober[Amount
(incl. GST)])
+ SUMIF(ExpenseNovember[Expense type], 'Sole Trader Business Summary'!A35, ExpenseNovember[Amount
(incl. GST)])
+ SUMIF(ExpenseDecember[Expense type], 'Sole Trader Business Summary'!A35, ExpenseDecember[Amount
(incl. GST)])
+ SUMIF(ExpenseJanuary[Expense type], 'Sole Trader Business Summary'!A35, ExpenseJanuary[Amount
(incl. GST)])
+ SUMIF(ExpenseFebruary[Expense type], 'Sole Trader Business Summary'!A35, ExpenseFebruary[Amount
(incl. GST)])
+ SUMIF(ExpenseMarch[Expense type], 'Sole Trader Business Summary'!A35, ExpenseMarch[Amount
(incl. GST)])
+ SUMIF(ExpenseApril[Expense type], 'Sole Trader Business Summary'!A35, ExpenseApril[Amount
(incl. GST)])
+ SUMIF(ExpenseMay[Expense type], 'Sole Trader Business Summary'!A35, ExpenseMay[Amount
(incl. GST)])
+ SUMIF(ExpenseJune[Expense type], 'Sole Trader Business Summary'!A35, ExpenseJune[Amount
(incl. GST)])</f>
        <v>0</v>
      </c>
      <c r="E35" s="127">
        <f>SUMIF(ExpenseJuly[Expense type], 'Sole Trader Business Summary'!A35, ExpenseJuly[GST])
+ SUMIF(ExpenseAugust[Expense type], 'Sole Trader Business Summary'!A35, ExpenseAugust[GST])
+ SUMIF(ExpenseSeptember[Expense type], 'Sole Trader Business Summary'!A35, ExpenseSeptember[GST])
+ SUMIF(ExpenseOctober[Expense type], 'Sole Trader Business Summary'!A35, ExpenseOctober[GST])
+ SUMIF(ExpenseNovember[Expense type], 'Sole Trader Business Summary'!A35, ExpenseNovember[GST])
+ SUMIF(ExpenseDecember[Expense type], 'Sole Trader Business Summary'!A35, ExpenseDecember[GST])
+ SUMIF(ExpenseJanuary[Expense type], 'Sole Trader Business Summary'!A35, ExpenseJanuary[GST])
+ SUMIF(ExpenseFebruary[Expense type], 'Sole Trader Business Summary'!A35, ExpenseFebruary[GST])
+ SUMIF(ExpenseMarch[Expense type], 'Sole Trader Business Summary'!A35, ExpenseMarch[GST])
+ SUMIF(ExpenseApril[Expense type], 'Sole Trader Business Summary'!A35, ExpenseApril[GST])
+ SUMIF(ExpenseMay[Expense type], 'Sole Trader Business Summary'!A35, ExpenseMay[GST])
+ SUMIF(ExpenseJune[Expense type], 'Sole Trader Business Summary'!A35, ExpenseJune[GST])</f>
        <v>0</v>
      </c>
      <c r="F35" s="127">
        <f>SUMIF(ExpenseJuly[Expense type], 'Sole Trader Business Summary'!A35, ExpenseJuly[Amount
(Ex GST)])
+ SUMIF(ExpenseAugust[Expense type], 'Sole Trader Business Summary'!A35, ExpenseAugust[Amount
(Ex GST)])
+ SUMIF(ExpenseSeptember[Expense type], 'Sole Trader Business Summary'!A35, ExpenseSeptember[Amount
(Ex GST)])
+ SUMIF(ExpenseOctober[Expense type], 'Sole Trader Business Summary'!A35, ExpenseOctober[Amount
(Ex GST)])
+ SUMIF(ExpenseNovember[Expense type], 'Sole Trader Business Summary'!A35, ExpenseNovember[Amount
(Ex GST)])
+ SUMIF(ExpenseDecember[Expense type], 'Sole Trader Business Summary'!A35, ExpenseDecember[Amount
(Ex GST)])
+ SUMIF(ExpenseJanuary[Expense type], 'Sole Trader Business Summary'!A35, ExpenseJanuary[Amount
(Ex GST)])
+ SUMIF(ExpenseFebruary[Expense type], 'Sole Trader Business Summary'!A35, ExpenseFebruary[Amount
(Ex GST)])
+ SUMIF(ExpenseMarch[Expense type], 'Sole Trader Business Summary'!A35, ExpenseMarch[Amount
(Ex GST)])
+ SUMIF(ExpenseApril[Expense type], 'Sole Trader Business Summary'!A35, ExpenseApril[Amount
(Ex GST)])
+ SUMIF(ExpenseMay[Expense type], 'Sole Trader Business Summary'!A35, ExpenseMay[Amount
(Ex GST)])
+ SUMIF(ExpenseJune[Expense type], 'Sole Trader Business Summary'!A35, ExpenseJune[Amount
(Ex GST)])</f>
        <v>0</v>
      </c>
    </row>
    <row r="36" spans="1:7" ht="18" customHeight="1" x14ac:dyDescent="0.3">
      <c r="A36" s="158" t="str">
        <f>'Client Setup'!A28</f>
        <v>Expense Sub Type 5</v>
      </c>
      <c r="B36" s="159"/>
      <c r="C36" s="160"/>
      <c r="D36" s="127">
        <f>SUMIF(ExpenseJuly[Expense type], 'Sole Trader Business Summary'!A36, ExpenseJuly[Amount
(incl. GST)])
+ SUMIF(ExpenseAugust[Expense type], 'Sole Trader Business Summary'!A36, ExpenseAugust[Amount
(incl. GST)])
+ SUMIF(ExpenseSeptember[Expense type], 'Sole Trader Business Summary'!A36, ExpenseSeptember[Amount
(incl. GST)])
+ SUMIF(ExpenseOctober[Expense type], 'Sole Trader Business Summary'!A36, ExpenseOctober[Amount
(incl. GST)])
+ SUMIF(ExpenseNovember[Expense type], 'Sole Trader Business Summary'!A36, ExpenseNovember[Amount
(incl. GST)])
+ SUMIF(ExpenseDecember[Expense type], 'Sole Trader Business Summary'!A36, ExpenseDecember[Amount
(incl. GST)])
+ SUMIF(ExpenseJanuary[Expense type], 'Sole Trader Business Summary'!A36, ExpenseJanuary[Amount
(incl. GST)])
+ SUMIF(ExpenseFebruary[Expense type], 'Sole Trader Business Summary'!A36, ExpenseFebruary[Amount
(incl. GST)])
+ SUMIF(ExpenseMarch[Expense type], 'Sole Trader Business Summary'!A36, ExpenseMarch[Amount
(incl. GST)])
+ SUMIF(ExpenseApril[Expense type], 'Sole Trader Business Summary'!A36, ExpenseApril[Amount
(incl. GST)])
+ SUMIF(ExpenseMay[Expense type], 'Sole Trader Business Summary'!A36, ExpenseMay[Amount
(incl. GST)])
+ SUMIF(ExpenseJune[Expense type], 'Sole Trader Business Summary'!A36, ExpenseJune[Amount
(incl. GST)])</f>
        <v>0</v>
      </c>
      <c r="E36" s="127">
        <f>SUMIF(ExpenseJuly[Expense type], 'Sole Trader Business Summary'!A36, ExpenseJuly[GST])
+ SUMIF(ExpenseAugust[Expense type], 'Sole Trader Business Summary'!A36, ExpenseAugust[GST])
+ SUMIF(ExpenseSeptember[Expense type], 'Sole Trader Business Summary'!A36, ExpenseSeptember[GST])
+ SUMIF(ExpenseOctober[Expense type], 'Sole Trader Business Summary'!A36, ExpenseOctober[GST])
+ SUMIF(ExpenseNovember[Expense type], 'Sole Trader Business Summary'!A36, ExpenseNovember[GST])
+ SUMIF(ExpenseDecember[Expense type], 'Sole Trader Business Summary'!A36, ExpenseDecember[GST])
+ SUMIF(ExpenseJanuary[Expense type], 'Sole Trader Business Summary'!A36, ExpenseJanuary[GST])
+ SUMIF(ExpenseFebruary[Expense type], 'Sole Trader Business Summary'!A36, ExpenseFebruary[GST])
+ SUMIF(ExpenseMarch[Expense type], 'Sole Trader Business Summary'!A36, ExpenseMarch[GST])
+ SUMIF(ExpenseApril[Expense type], 'Sole Trader Business Summary'!A36, ExpenseApril[GST])
+ SUMIF(ExpenseMay[Expense type], 'Sole Trader Business Summary'!A36, ExpenseMay[GST])
+ SUMIF(ExpenseJune[Expense type], 'Sole Trader Business Summary'!A36, ExpenseJune[GST])</f>
        <v>0</v>
      </c>
      <c r="F36" s="127">
        <f>SUMIF(ExpenseJuly[Expense type], 'Sole Trader Business Summary'!A36, ExpenseJuly[Amount
(Ex GST)])
+ SUMIF(ExpenseAugust[Expense type], 'Sole Trader Business Summary'!A36, ExpenseAugust[Amount
(Ex GST)])
+ SUMIF(ExpenseSeptember[Expense type], 'Sole Trader Business Summary'!A36, ExpenseSeptember[Amount
(Ex GST)])
+ SUMIF(ExpenseOctober[Expense type], 'Sole Trader Business Summary'!A36, ExpenseOctober[Amount
(Ex GST)])
+ SUMIF(ExpenseNovember[Expense type], 'Sole Trader Business Summary'!A36, ExpenseNovember[Amount
(Ex GST)])
+ SUMIF(ExpenseDecember[Expense type], 'Sole Trader Business Summary'!A36, ExpenseDecember[Amount
(Ex GST)])
+ SUMIF(ExpenseJanuary[Expense type], 'Sole Trader Business Summary'!A36, ExpenseJanuary[Amount
(Ex GST)])
+ SUMIF(ExpenseFebruary[Expense type], 'Sole Trader Business Summary'!A36, ExpenseFebruary[Amount
(Ex GST)])
+ SUMIF(ExpenseMarch[Expense type], 'Sole Trader Business Summary'!A36, ExpenseMarch[Amount
(Ex GST)])
+ SUMIF(ExpenseApril[Expense type], 'Sole Trader Business Summary'!A36, ExpenseApril[Amount
(Ex GST)])
+ SUMIF(ExpenseMay[Expense type], 'Sole Trader Business Summary'!A36, ExpenseMay[Amount
(Ex GST)])
+ SUMIF(ExpenseJune[Expense type], 'Sole Trader Business Summary'!A36, ExpenseJune[Amount
(Ex GST)])</f>
        <v>0</v>
      </c>
    </row>
    <row r="37" spans="1:7" ht="18" customHeight="1" x14ac:dyDescent="0.3">
      <c r="A37" s="158" t="str">
        <f>'Client Setup'!A29</f>
        <v>Expense Sub Type 6</v>
      </c>
      <c r="B37" s="159"/>
      <c r="C37" s="160"/>
      <c r="D37" s="127">
        <f>SUMIF(ExpenseJuly[Expense type], 'Sole Trader Business Summary'!A37, ExpenseJuly[Amount
(incl. GST)])
+ SUMIF(ExpenseAugust[Expense type], 'Sole Trader Business Summary'!A37, ExpenseAugust[Amount
(incl. GST)])
+ SUMIF(ExpenseSeptember[Expense type], 'Sole Trader Business Summary'!A37, ExpenseSeptember[Amount
(incl. GST)])
+ SUMIF(ExpenseOctober[Expense type], 'Sole Trader Business Summary'!A37, ExpenseOctober[Amount
(incl. GST)])
+ SUMIF(ExpenseNovember[Expense type], 'Sole Trader Business Summary'!A37, ExpenseNovember[Amount
(incl. GST)])
+ SUMIF(ExpenseDecember[Expense type], 'Sole Trader Business Summary'!A37, ExpenseDecember[Amount
(incl. GST)])
+ SUMIF(ExpenseJanuary[Expense type], 'Sole Trader Business Summary'!A37, ExpenseJanuary[Amount
(incl. GST)])
+ SUMIF(ExpenseFebruary[Expense type], 'Sole Trader Business Summary'!A37, ExpenseFebruary[Amount
(incl. GST)])
+ SUMIF(ExpenseMarch[Expense type], 'Sole Trader Business Summary'!A37, ExpenseMarch[Amount
(incl. GST)])
+ SUMIF(ExpenseApril[Expense type], 'Sole Trader Business Summary'!A37, ExpenseApril[Amount
(incl. GST)])
+ SUMIF(ExpenseMay[Expense type], 'Sole Trader Business Summary'!A37, ExpenseMay[Amount
(incl. GST)])
+ SUMIF(ExpenseJune[Expense type], 'Sole Trader Business Summary'!A37, ExpenseJune[Amount
(incl. GST)])</f>
        <v>0</v>
      </c>
      <c r="E37" s="127">
        <f>SUMIF(ExpenseJuly[Expense type], 'Sole Trader Business Summary'!A37, ExpenseJuly[GST])
+ SUMIF(ExpenseAugust[Expense type], 'Sole Trader Business Summary'!A37, ExpenseAugust[GST])
+ SUMIF(ExpenseSeptember[Expense type], 'Sole Trader Business Summary'!A37, ExpenseSeptember[GST])
+ SUMIF(ExpenseOctober[Expense type], 'Sole Trader Business Summary'!A37, ExpenseOctober[GST])
+ SUMIF(ExpenseNovember[Expense type], 'Sole Trader Business Summary'!A37, ExpenseNovember[GST])
+ SUMIF(ExpenseDecember[Expense type], 'Sole Trader Business Summary'!A37, ExpenseDecember[GST])
+ SUMIF(ExpenseJanuary[Expense type], 'Sole Trader Business Summary'!A37, ExpenseJanuary[GST])
+ SUMIF(ExpenseFebruary[Expense type], 'Sole Trader Business Summary'!A37, ExpenseFebruary[GST])
+ SUMIF(ExpenseMarch[Expense type], 'Sole Trader Business Summary'!A37, ExpenseMarch[GST])
+ SUMIF(ExpenseApril[Expense type], 'Sole Trader Business Summary'!A37, ExpenseApril[GST])
+ SUMIF(ExpenseMay[Expense type], 'Sole Trader Business Summary'!A37, ExpenseMay[GST])
+ SUMIF(ExpenseJune[Expense type], 'Sole Trader Business Summary'!A37, ExpenseJune[GST])</f>
        <v>0</v>
      </c>
      <c r="F37" s="127">
        <f>SUMIF(ExpenseJuly[Expense type], 'Sole Trader Business Summary'!A37, ExpenseJuly[Amount
(Ex GST)])
+ SUMIF(ExpenseAugust[Expense type], 'Sole Trader Business Summary'!A37, ExpenseAugust[Amount
(Ex GST)])
+ SUMIF(ExpenseSeptember[Expense type], 'Sole Trader Business Summary'!A37, ExpenseSeptember[Amount
(Ex GST)])
+ SUMIF(ExpenseOctober[Expense type], 'Sole Trader Business Summary'!A37, ExpenseOctober[Amount
(Ex GST)])
+ SUMIF(ExpenseNovember[Expense type], 'Sole Trader Business Summary'!A37, ExpenseNovember[Amount
(Ex GST)])
+ SUMIF(ExpenseDecember[Expense type], 'Sole Trader Business Summary'!A37, ExpenseDecember[Amount
(Ex GST)])
+ SUMIF(ExpenseJanuary[Expense type], 'Sole Trader Business Summary'!A37, ExpenseJanuary[Amount
(Ex GST)])
+ SUMIF(ExpenseFebruary[Expense type], 'Sole Trader Business Summary'!A37, ExpenseFebruary[Amount
(Ex GST)])
+ SUMIF(ExpenseMarch[Expense type], 'Sole Trader Business Summary'!A37, ExpenseMarch[Amount
(Ex GST)])
+ SUMIF(ExpenseApril[Expense type], 'Sole Trader Business Summary'!A37, ExpenseApril[Amount
(Ex GST)])
+ SUMIF(ExpenseMay[Expense type], 'Sole Trader Business Summary'!A37, ExpenseMay[Amount
(Ex GST)])
+ SUMIF(ExpenseJune[Expense type], 'Sole Trader Business Summary'!A37, ExpenseJune[Amount
(Ex GST)])</f>
        <v>0</v>
      </c>
    </row>
    <row r="38" spans="1:7" ht="18" customHeight="1" x14ac:dyDescent="0.3">
      <c r="A38" s="158" t="str">
        <f>'Client Setup'!A30</f>
        <v>Expense Sub Type 7</v>
      </c>
      <c r="B38" s="159"/>
      <c r="C38" s="160"/>
      <c r="D38" s="127">
        <f>SUMIF(ExpenseJuly[Expense type], 'Sole Trader Business Summary'!A38, ExpenseJuly[Amount
(incl. GST)])
+ SUMIF(ExpenseAugust[Expense type], 'Sole Trader Business Summary'!A38, ExpenseAugust[Amount
(incl. GST)])
+ SUMIF(ExpenseSeptember[Expense type], 'Sole Trader Business Summary'!A38, ExpenseSeptember[Amount
(incl. GST)])
+ SUMIF(ExpenseOctober[Expense type], 'Sole Trader Business Summary'!A38, ExpenseOctober[Amount
(incl. GST)])
+ SUMIF(ExpenseNovember[Expense type], 'Sole Trader Business Summary'!A38, ExpenseNovember[Amount
(incl. GST)])
+ SUMIF(ExpenseDecember[Expense type], 'Sole Trader Business Summary'!A38, ExpenseDecember[Amount
(incl. GST)])
+ SUMIF(ExpenseJanuary[Expense type], 'Sole Trader Business Summary'!A38, ExpenseJanuary[Amount
(incl. GST)])
+ SUMIF(ExpenseFebruary[Expense type], 'Sole Trader Business Summary'!A38, ExpenseFebruary[Amount
(incl. GST)])
+ SUMIF(ExpenseMarch[Expense type], 'Sole Trader Business Summary'!A38, ExpenseMarch[Amount
(incl. GST)])
+ SUMIF(ExpenseApril[Expense type], 'Sole Trader Business Summary'!A38, ExpenseApril[Amount
(incl. GST)])
+ SUMIF(ExpenseMay[Expense type], 'Sole Trader Business Summary'!A38, ExpenseMay[Amount
(incl. GST)])
+ SUMIF(ExpenseJune[Expense type], 'Sole Trader Business Summary'!A38, ExpenseJune[Amount
(incl. GST)])</f>
        <v>0</v>
      </c>
      <c r="E38" s="127">
        <f>SUMIF(ExpenseJuly[Expense type], 'Sole Trader Business Summary'!A38, ExpenseJuly[GST])
+ SUMIF(ExpenseAugust[Expense type], 'Sole Trader Business Summary'!A38, ExpenseAugust[GST])
+ SUMIF(ExpenseSeptember[Expense type], 'Sole Trader Business Summary'!A38, ExpenseSeptember[GST])
+ SUMIF(ExpenseOctober[Expense type], 'Sole Trader Business Summary'!A38, ExpenseOctober[GST])
+ SUMIF(ExpenseNovember[Expense type], 'Sole Trader Business Summary'!A38, ExpenseNovember[GST])
+ SUMIF(ExpenseDecember[Expense type], 'Sole Trader Business Summary'!A38, ExpenseDecember[GST])
+ SUMIF(ExpenseJanuary[Expense type], 'Sole Trader Business Summary'!A38, ExpenseJanuary[GST])
+ SUMIF(ExpenseFebruary[Expense type], 'Sole Trader Business Summary'!A38, ExpenseFebruary[GST])
+ SUMIF(ExpenseMarch[Expense type], 'Sole Trader Business Summary'!A38, ExpenseMarch[GST])
+ SUMIF(ExpenseApril[Expense type], 'Sole Trader Business Summary'!A38, ExpenseApril[GST])
+ SUMIF(ExpenseMay[Expense type], 'Sole Trader Business Summary'!A38, ExpenseMay[GST])
+ SUMIF(ExpenseJune[Expense type], 'Sole Trader Business Summary'!A38, ExpenseJune[GST])</f>
        <v>0</v>
      </c>
      <c r="F38" s="127">
        <f>SUMIF(ExpenseJuly[Expense type], 'Sole Trader Business Summary'!A38, ExpenseJuly[Amount
(Ex GST)])
+ SUMIF(ExpenseAugust[Expense type], 'Sole Trader Business Summary'!A38, ExpenseAugust[Amount
(Ex GST)])
+ SUMIF(ExpenseSeptember[Expense type], 'Sole Trader Business Summary'!A38, ExpenseSeptember[Amount
(Ex GST)])
+ SUMIF(ExpenseOctober[Expense type], 'Sole Trader Business Summary'!A38, ExpenseOctober[Amount
(Ex GST)])
+ SUMIF(ExpenseNovember[Expense type], 'Sole Trader Business Summary'!A38, ExpenseNovember[Amount
(Ex GST)])
+ SUMIF(ExpenseDecember[Expense type], 'Sole Trader Business Summary'!A38, ExpenseDecember[Amount
(Ex GST)])
+ SUMIF(ExpenseJanuary[Expense type], 'Sole Trader Business Summary'!A38, ExpenseJanuary[Amount
(Ex GST)])
+ SUMIF(ExpenseFebruary[Expense type], 'Sole Trader Business Summary'!A38, ExpenseFebruary[Amount
(Ex GST)])
+ SUMIF(ExpenseMarch[Expense type], 'Sole Trader Business Summary'!A38, ExpenseMarch[Amount
(Ex GST)])
+ SUMIF(ExpenseApril[Expense type], 'Sole Trader Business Summary'!A38, ExpenseApril[Amount
(Ex GST)])
+ SUMIF(ExpenseMay[Expense type], 'Sole Trader Business Summary'!A38, ExpenseMay[Amount
(Ex GST)])
+ SUMIF(ExpenseJune[Expense type], 'Sole Trader Business Summary'!A38, ExpenseJune[Amount
(Ex GST)])</f>
        <v>0</v>
      </c>
    </row>
    <row r="39" spans="1:7" ht="18" customHeight="1" x14ac:dyDescent="0.3">
      <c r="A39" s="158" t="str">
        <f>'Client Setup'!A31</f>
        <v>Expense Sub Type 8</v>
      </c>
      <c r="B39" s="159"/>
      <c r="C39" s="160"/>
      <c r="D39" s="127">
        <f>SUMIF(ExpenseJuly[Expense type], 'Sole Trader Business Summary'!A39, ExpenseJuly[Amount
(incl. GST)])
+ SUMIF(ExpenseAugust[Expense type], 'Sole Trader Business Summary'!A39, ExpenseAugust[Amount
(incl. GST)])
+ SUMIF(ExpenseSeptember[Expense type], 'Sole Trader Business Summary'!A39, ExpenseSeptember[Amount
(incl. GST)])
+ SUMIF(ExpenseOctober[Expense type], 'Sole Trader Business Summary'!A39, ExpenseOctober[Amount
(incl. GST)])
+ SUMIF(ExpenseNovember[Expense type], 'Sole Trader Business Summary'!A39, ExpenseNovember[Amount
(incl. GST)])
+ SUMIF(ExpenseDecember[Expense type], 'Sole Trader Business Summary'!A39, ExpenseDecember[Amount
(incl. GST)])
+ SUMIF(ExpenseJanuary[Expense type], 'Sole Trader Business Summary'!A39, ExpenseJanuary[Amount
(incl. GST)])
+ SUMIF(ExpenseFebruary[Expense type], 'Sole Trader Business Summary'!A39, ExpenseFebruary[Amount
(incl. GST)])
+ SUMIF(ExpenseMarch[Expense type], 'Sole Trader Business Summary'!A39, ExpenseMarch[Amount
(incl. GST)])
+ SUMIF(ExpenseApril[Expense type], 'Sole Trader Business Summary'!A39, ExpenseApril[Amount
(incl. GST)])
+ SUMIF(ExpenseMay[Expense type], 'Sole Trader Business Summary'!A39, ExpenseMay[Amount
(incl. GST)])
+ SUMIF(ExpenseJune[Expense type], 'Sole Trader Business Summary'!A39, ExpenseJune[Amount
(incl. GST)])</f>
        <v>0</v>
      </c>
      <c r="E39" s="127">
        <f>SUMIF(ExpenseJuly[Expense type], 'Sole Trader Business Summary'!A39, ExpenseJuly[GST])
+ SUMIF(ExpenseAugust[Expense type], 'Sole Trader Business Summary'!A39, ExpenseAugust[GST])
+ SUMIF(ExpenseSeptember[Expense type], 'Sole Trader Business Summary'!A39, ExpenseSeptember[GST])
+ SUMIF(ExpenseOctober[Expense type], 'Sole Trader Business Summary'!A39, ExpenseOctober[GST])
+ SUMIF(ExpenseNovember[Expense type], 'Sole Trader Business Summary'!A39, ExpenseNovember[GST])
+ SUMIF(ExpenseDecember[Expense type], 'Sole Trader Business Summary'!A39, ExpenseDecember[GST])
+ SUMIF(ExpenseJanuary[Expense type], 'Sole Trader Business Summary'!A39, ExpenseJanuary[GST])
+ SUMIF(ExpenseFebruary[Expense type], 'Sole Trader Business Summary'!A39, ExpenseFebruary[GST])
+ SUMIF(ExpenseMarch[Expense type], 'Sole Trader Business Summary'!A39, ExpenseMarch[GST])
+ SUMIF(ExpenseApril[Expense type], 'Sole Trader Business Summary'!A39, ExpenseApril[GST])
+ SUMIF(ExpenseMay[Expense type], 'Sole Trader Business Summary'!A39, ExpenseMay[GST])
+ SUMIF(ExpenseJune[Expense type], 'Sole Trader Business Summary'!A39, ExpenseJune[GST])</f>
        <v>0</v>
      </c>
      <c r="F39" s="127">
        <f>SUMIF(ExpenseJuly[Expense type], 'Sole Trader Business Summary'!A39, ExpenseJuly[Amount
(Ex GST)])
+ SUMIF(ExpenseAugust[Expense type], 'Sole Trader Business Summary'!A39, ExpenseAugust[Amount
(Ex GST)])
+ SUMIF(ExpenseSeptember[Expense type], 'Sole Trader Business Summary'!A39, ExpenseSeptember[Amount
(Ex GST)])
+ SUMIF(ExpenseOctober[Expense type], 'Sole Trader Business Summary'!A39, ExpenseOctober[Amount
(Ex GST)])
+ SUMIF(ExpenseNovember[Expense type], 'Sole Trader Business Summary'!A39, ExpenseNovember[Amount
(Ex GST)])
+ SUMIF(ExpenseDecember[Expense type], 'Sole Trader Business Summary'!A39, ExpenseDecember[Amount
(Ex GST)])
+ SUMIF(ExpenseJanuary[Expense type], 'Sole Trader Business Summary'!A39, ExpenseJanuary[Amount
(Ex GST)])
+ SUMIF(ExpenseFebruary[Expense type], 'Sole Trader Business Summary'!A39, ExpenseFebruary[Amount
(Ex GST)])
+ SUMIF(ExpenseMarch[Expense type], 'Sole Trader Business Summary'!A39, ExpenseMarch[Amount
(Ex GST)])
+ SUMIF(ExpenseApril[Expense type], 'Sole Trader Business Summary'!A39, ExpenseApril[Amount
(Ex GST)])
+ SUMIF(ExpenseMay[Expense type], 'Sole Trader Business Summary'!A39, ExpenseMay[Amount
(Ex GST)])
+ SUMIF(ExpenseJune[Expense type], 'Sole Trader Business Summary'!A39, ExpenseJune[Amount
(Ex GST)])</f>
        <v>0</v>
      </c>
    </row>
    <row r="40" spans="1:7" ht="18" customHeight="1" x14ac:dyDescent="0.3">
      <c r="A40" s="158" t="str">
        <f>'Client Setup'!A32</f>
        <v>Expense Sub Type 9</v>
      </c>
      <c r="B40" s="159"/>
      <c r="C40" s="160"/>
      <c r="D40" s="127">
        <f>SUMIF(ExpenseJuly[Expense type], 'Sole Trader Business Summary'!A40, ExpenseJuly[Amount
(incl. GST)])
+ SUMIF(ExpenseAugust[Expense type], 'Sole Trader Business Summary'!A40, ExpenseAugust[Amount
(incl. GST)])
+ SUMIF(ExpenseSeptember[Expense type], 'Sole Trader Business Summary'!A40, ExpenseSeptember[Amount
(incl. GST)])
+ SUMIF(ExpenseOctober[Expense type], 'Sole Trader Business Summary'!A40, ExpenseOctober[Amount
(incl. GST)])
+ SUMIF(ExpenseNovember[Expense type], 'Sole Trader Business Summary'!A40, ExpenseNovember[Amount
(incl. GST)])
+ SUMIF(ExpenseDecember[Expense type], 'Sole Trader Business Summary'!A40, ExpenseDecember[Amount
(incl. GST)])
+ SUMIF(ExpenseJanuary[Expense type], 'Sole Trader Business Summary'!A40, ExpenseJanuary[Amount
(incl. GST)])
+ SUMIF(ExpenseFebruary[Expense type], 'Sole Trader Business Summary'!A40, ExpenseFebruary[Amount
(incl. GST)])
+ SUMIF(ExpenseMarch[Expense type], 'Sole Trader Business Summary'!A40, ExpenseMarch[Amount
(incl. GST)])
+ SUMIF(ExpenseApril[Expense type], 'Sole Trader Business Summary'!A40, ExpenseApril[Amount
(incl. GST)])
+ SUMIF(ExpenseMay[Expense type], 'Sole Trader Business Summary'!A40, ExpenseMay[Amount
(incl. GST)])
+ SUMIF(ExpenseJune[Expense type], 'Sole Trader Business Summary'!A40, ExpenseJune[Amount
(incl. GST)])</f>
        <v>0</v>
      </c>
      <c r="E40" s="127">
        <f>SUMIF(ExpenseJuly[Expense type], 'Sole Trader Business Summary'!A40, ExpenseJuly[GST])
+ SUMIF(ExpenseAugust[Expense type], 'Sole Trader Business Summary'!A40, ExpenseAugust[GST])
+ SUMIF(ExpenseSeptember[Expense type], 'Sole Trader Business Summary'!A40, ExpenseSeptember[GST])
+ SUMIF(ExpenseOctober[Expense type], 'Sole Trader Business Summary'!A40, ExpenseOctober[GST])
+ SUMIF(ExpenseNovember[Expense type], 'Sole Trader Business Summary'!A40, ExpenseNovember[GST])
+ SUMIF(ExpenseDecember[Expense type], 'Sole Trader Business Summary'!A40, ExpenseDecember[GST])
+ SUMIF(ExpenseJanuary[Expense type], 'Sole Trader Business Summary'!A40, ExpenseJanuary[GST])
+ SUMIF(ExpenseFebruary[Expense type], 'Sole Trader Business Summary'!A40, ExpenseFebruary[GST])
+ SUMIF(ExpenseMarch[Expense type], 'Sole Trader Business Summary'!A40, ExpenseMarch[GST])
+ SUMIF(ExpenseApril[Expense type], 'Sole Trader Business Summary'!A40, ExpenseApril[GST])
+ SUMIF(ExpenseMay[Expense type], 'Sole Trader Business Summary'!A40, ExpenseMay[GST])
+ SUMIF(ExpenseJune[Expense type], 'Sole Trader Business Summary'!A40, ExpenseJune[GST])</f>
        <v>0</v>
      </c>
      <c r="F40" s="127">
        <f>SUMIF(ExpenseJuly[Expense type], 'Sole Trader Business Summary'!A40, ExpenseJuly[Amount
(Ex GST)])
+ SUMIF(ExpenseAugust[Expense type], 'Sole Trader Business Summary'!A40, ExpenseAugust[Amount
(Ex GST)])
+ SUMIF(ExpenseSeptember[Expense type], 'Sole Trader Business Summary'!A40, ExpenseSeptember[Amount
(Ex GST)])
+ SUMIF(ExpenseOctober[Expense type], 'Sole Trader Business Summary'!A40, ExpenseOctober[Amount
(Ex GST)])
+ SUMIF(ExpenseNovember[Expense type], 'Sole Trader Business Summary'!A40, ExpenseNovember[Amount
(Ex GST)])
+ SUMIF(ExpenseDecember[Expense type], 'Sole Trader Business Summary'!A40, ExpenseDecember[Amount
(Ex GST)])
+ SUMIF(ExpenseJanuary[Expense type], 'Sole Trader Business Summary'!A40, ExpenseJanuary[Amount
(Ex GST)])
+ SUMIF(ExpenseFebruary[Expense type], 'Sole Trader Business Summary'!A40, ExpenseFebruary[Amount
(Ex GST)])
+ SUMIF(ExpenseMarch[Expense type], 'Sole Trader Business Summary'!A40, ExpenseMarch[Amount
(Ex GST)])
+ SUMIF(ExpenseApril[Expense type], 'Sole Trader Business Summary'!A40, ExpenseApril[Amount
(Ex GST)])
+ SUMIF(ExpenseMay[Expense type], 'Sole Trader Business Summary'!A40, ExpenseMay[Amount
(Ex GST)])
+ SUMIF(ExpenseJune[Expense type], 'Sole Trader Business Summary'!A40, ExpenseJune[Amount
(Ex GST)])</f>
        <v>0</v>
      </c>
    </row>
    <row r="41" spans="1:7" ht="18" customHeight="1" x14ac:dyDescent="0.3">
      <c r="A41" s="158" t="str">
        <f>'Client Setup'!A33</f>
        <v>Expense Sub Type 10</v>
      </c>
      <c r="B41" s="159"/>
      <c r="C41" s="160"/>
      <c r="D41" s="127">
        <f>SUMIF(ExpenseJuly[Expense type], 'Sole Trader Business Summary'!A41, ExpenseJuly[Amount
(incl. GST)])
+ SUMIF(ExpenseAugust[Expense type], 'Sole Trader Business Summary'!A41, ExpenseAugust[Amount
(incl. GST)])
+ SUMIF(ExpenseSeptember[Expense type], 'Sole Trader Business Summary'!A41, ExpenseSeptember[Amount
(incl. GST)])
+ SUMIF(ExpenseOctober[Expense type], 'Sole Trader Business Summary'!A41, ExpenseOctober[Amount
(incl. GST)])
+ SUMIF(ExpenseNovember[Expense type], 'Sole Trader Business Summary'!A41, ExpenseNovember[Amount
(incl. GST)])
+ SUMIF(ExpenseDecember[Expense type], 'Sole Trader Business Summary'!A41, ExpenseDecember[Amount
(incl. GST)])
+ SUMIF(ExpenseJanuary[Expense type], 'Sole Trader Business Summary'!A41, ExpenseJanuary[Amount
(incl. GST)])
+ SUMIF(ExpenseFebruary[Expense type], 'Sole Trader Business Summary'!A41, ExpenseFebruary[Amount
(incl. GST)])
+ SUMIF(ExpenseMarch[Expense type], 'Sole Trader Business Summary'!A41, ExpenseMarch[Amount
(incl. GST)])
+ SUMIF(ExpenseApril[Expense type], 'Sole Trader Business Summary'!A41, ExpenseApril[Amount
(incl. GST)])
+ SUMIF(ExpenseMay[Expense type], 'Sole Trader Business Summary'!A41, ExpenseMay[Amount
(incl. GST)])
+ SUMIF(ExpenseJune[Expense type], 'Sole Trader Business Summary'!A41, ExpenseJune[Amount
(incl. GST)])</f>
        <v>0</v>
      </c>
      <c r="E41" s="127">
        <f>SUMIF(ExpenseJuly[Expense type], 'Sole Trader Business Summary'!A41, ExpenseJuly[GST])
+ SUMIF(ExpenseAugust[Expense type], 'Sole Trader Business Summary'!A41, ExpenseAugust[GST])
+ SUMIF(ExpenseSeptember[Expense type], 'Sole Trader Business Summary'!A41, ExpenseSeptember[GST])
+ SUMIF(ExpenseOctober[Expense type], 'Sole Trader Business Summary'!A41, ExpenseOctober[GST])
+ SUMIF(ExpenseNovember[Expense type], 'Sole Trader Business Summary'!A41, ExpenseNovember[GST])
+ SUMIF(ExpenseDecember[Expense type], 'Sole Trader Business Summary'!A41, ExpenseDecember[GST])
+ SUMIF(ExpenseJanuary[Expense type], 'Sole Trader Business Summary'!A41, ExpenseJanuary[GST])
+ SUMIF(ExpenseFebruary[Expense type], 'Sole Trader Business Summary'!A41, ExpenseFebruary[GST])
+ SUMIF(ExpenseMarch[Expense type], 'Sole Trader Business Summary'!A41, ExpenseMarch[GST])
+ SUMIF(ExpenseApril[Expense type], 'Sole Trader Business Summary'!A41, ExpenseApril[GST])
+ SUMIF(ExpenseMay[Expense type], 'Sole Trader Business Summary'!A41, ExpenseMay[GST])
+ SUMIF(ExpenseJune[Expense type], 'Sole Trader Business Summary'!A41, ExpenseJune[GST])</f>
        <v>0</v>
      </c>
      <c r="F41" s="127">
        <f>SUMIF(ExpenseJuly[Expense type], 'Sole Trader Business Summary'!A41, ExpenseJuly[Amount
(Ex GST)])
+ SUMIF(ExpenseAugust[Expense type], 'Sole Trader Business Summary'!A41, ExpenseAugust[Amount
(Ex GST)])
+ SUMIF(ExpenseSeptember[Expense type], 'Sole Trader Business Summary'!A41, ExpenseSeptember[Amount
(Ex GST)])
+ SUMIF(ExpenseOctober[Expense type], 'Sole Trader Business Summary'!A41, ExpenseOctober[Amount
(Ex GST)])
+ SUMIF(ExpenseNovember[Expense type], 'Sole Trader Business Summary'!A41, ExpenseNovember[Amount
(Ex GST)])
+ SUMIF(ExpenseDecember[Expense type], 'Sole Trader Business Summary'!A41, ExpenseDecember[Amount
(Ex GST)])
+ SUMIF(ExpenseJanuary[Expense type], 'Sole Trader Business Summary'!A41, ExpenseJanuary[Amount
(Ex GST)])
+ SUMIF(ExpenseFebruary[Expense type], 'Sole Trader Business Summary'!A41, ExpenseFebruary[Amount
(Ex GST)])
+ SUMIF(ExpenseMarch[Expense type], 'Sole Trader Business Summary'!A41, ExpenseMarch[Amount
(Ex GST)])
+ SUMIF(ExpenseApril[Expense type], 'Sole Trader Business Summary'!A41, ExpenseApril[Amount
(Ex GST)])
+ SUMIF(ExpenseMay[Expense type], 'Sole Trader Business Summary'!A41, ExpenseMay[Amount
(Ex GST)])
+ SUMIF(ExpenseJune[Expense type], 'Sole Trader Business Summary'!A41, ExpenseJune[Amount
(Ex GST)])</f>
        <v>0</v>
      </c>
    </row>
    <row r="42" spans="1:7" ht="18" customHeight="1" x14ac:dyDescent="0.3">
      <c r="A42" s="170" t="s">
        <v>11</v>
      </c>
      <c r="B42" s="170"/>
      <c r="C42" s="170"/>
      <c r="D42" s="128">
        <f>SUM(D32:D41)</f>
        <v>0</v>
      </c>
      <c r="E42" s="128">
        <f>SUM(E32:E41)</f>
        <v>0</v>
      </c>
      <c r="F42" s="128">
        <f>SUM(F32:F41)</f>
        <v>0</v>
      </c>
    </row>
    <row r="43" spans="1:7" ht="18" customHeight="1" x14ac:dyDescent="0.3">
      <c r="A43" s="171"/>
      <c r="B43" s="172"/>
      <c r="C43" s="172"/>
      <c r="D43" s="172"/>
      <c r="E43" s="172"/>
      <c r="F43" s="173"/>
    </row>
    <row r="44" spans="1:7" ht="18" customHeight="1" x14ac:dyDescent="0.3">
      <c r="A44" s="166" t="s">
        <v>97</v>
      </c>
      <c r="B44" s="167"/>
      <c r="C44" s="167"/>
      <c r="D44" s="167"/>
      <c r="E44" s="167"/>
      <c r="F44" s="131">
        <f>F29-F42</f>
        <v>0</v>
      </c>
    </row>
    <row r="45" spans="1:7" ht="18" customHeight="1" x14ac:dyDescent="0.3">
      <c r="A45" s="168"/>
      <c r="B45" s="169"/>
      <c r="C45" s="169"/>
      <c r="D45" s="169"/>
      <c r="E45" s="169"/>
      <c r="F45" s="169"/>
    </row>
    <row r="46" spans="1:7" s="3" customFormat="1" ht="22.5" customHeight="1" x14ac:dyDescent="0.35">
      <c r="A46" s="178" t="s">
        <v>13</v>
      </c>
      <c r="B46" s="179"/>
      <c r="C46" s="179"/>
      <c r="D46" s="132" t="s">
        <v>14</v>
      </c>
      <c r="E46" s="132" t="s">
        <v>15</v>
      </c>
      <c r="F46" s="132" t="s">
        <v>16</v>
      </c>
      <c r="G46" s="125"/>
    </row>
    <row r="47" spans="1:7" ht="18" customHeight="1" x14ac:dyDescent="0.3">
      <c r="A47" s="174"/>
      <c r="B47" s="175"/>
      <c r="C47" s="175"/>
      <c r="D47" s="133"/>
      <c r="E47" s="134"/>
      <c r="F47" s="134"/>
    </row>
    <row r="48" spans="1:7" ht="18" customHeight="1" x14ac:dyDescent="0.3">
      <c r="A48" s="174"/>
      <c r="B48" s="175"/>
      <c r="C48" s="175"/>
      <c r="D48" s="133"/>
      <c r="E48" s="134"/>
      <c r="F48" s="134"/>
    </row>
    <row r="49" spans="1:7" ht="18" customHeight="1" x14ac:dyDescent="0.3">
      <c r="A49" s="174"/>
      <c r="B49" s="175"/>
      <c r="C49" s="175"/>
      <c r="D49" s="133"/>
      <c r="E49" s="134"/>
      <c r="F49" s="134"/>
    </row>
    <row r="50" spans="1:7" ht="18" customHeight="1" x14ac:dyDescent="0.3">
      <c r="A50" s="176"/>
      <c r="B50" s="177"/>
      <c r="C50" s="177"/>
      <c r="D50" s="135"/>
      <c r="E50" s="136"/>
      <c r="F50" s="136"/>
    </row>
    <row r="51" spans="1:7" s="3" customFormat="1" ht="22.5" customHeight="1" x14ac:dyDescent="0.4">
      <c r="A51" s="162"/>
      <c r="B51" s="162"/>
      <c r="C51" s="162"/>
      <c r="D51" s="162"/>
      <c r="E51" s="162"/>
      <c r="F51" s="162"/>
      <c r="G51" s="125"/>
    </row>
  </sheetData>
  <sheetProtection algorithmName="SHA-512" hashValue="t4RmSg4fN0HZh7F6BaV4VlPUbNFFvwAofcah5iEhheWs+2OBEAEVkEjkcsvIpW2vqXHtkyVjHndkxu4RSxkLPA==" saltValue="LpsZPlDanwTktAvXqf+4Zg==" spinCount="100000" sheet="1" objects="1" scenarios="1"/>
  <mergeCells count="42">
    <mergeCell ref="A23:C23"/>
    <mergeCell ref="A22:C22"/>
    <mergeCell ref="A18:C18"/>
    <mergeCell ref="A29:C29"/>
    <mergeCell ref="A31:C31"/>
    <mergeCell ref="A28:C28"/>
    <mergeCell ref="A46:C46"/>
    <mergeCell ref="A47:C47"/>
    <mergeCell ref="A32:C32"/>
    <mergeCell ref="A33:C33"/>
    <mergeCell ref="A34:C34"/>
    <mergeCell ref="A35:C35"/>
    <mergeCell ref="A36:C36"/>
    <mergeCell ref="A37:C37"/>
    <mergeCell ref="A38:C38"/>
    <mergeCell ref="A39:C39"/>
    <mergeCell ref="A40:C40"/>
    <mergeCell ref="A41:C41"/>
    <mergeCell ref="A51:F51"/>
    <mergeCell ref="A13:C13"/>
    <mergeCell ref="A14:C14"/>
    <mergeCell ref="A44:E44"/>
    <mergeCell ref="A45:F45"/>
    <mergeCell ref="A42:C42"/>
    <mergeCell ref="A43:F43"/>
    <mergeCell ref="A20:C20"/>
    <mergeCell ref="A27:C27"/>
    <mergeCell ref="A26:C26"/>
    <mergeCell ref="A25:C25"/>
    <mergeCell ref="A24:C24"/>
    <mergeCell ref="A21:C21"/>
    <mergeCell ref="A48:C48"/>
    <mergeCell ref="A49:C49"/>
    <mergeCell ref="A50:C50"/>
    <mergeCell ref="B1:E1"/>
    <mergeCell ref="A6:F6"/>
    <mergeCell ref="A11:C11"/>
    <mergeCell ref="A12:C12"/>
    <mergeCell ref="A19:C19"/>
    <mergeCell ref="A8:D8"/>
    <mergeCell ref="A9:C9"/>
    <mergeCell ref="A10:C10"/>
  </mergeCells>
  <printOptions horizontalCentered="1"/>
  <pageMargins left="0.70866141732283472" right="0.70866141732283472" top="0.74803149606299213" bottom="0.74803149606299213" header="0.31496062992125984" footer="0.31496062992125984"/>
  <pageSetup paperSize="9" scale="67" orientation="portrait" blackAndWhite="1" r:id="rId1"/>
  <headerFooter>
    <oddFooter>&amp;L&amp;K000000©2025 Tax Espresso Pty Ltd&amp;R&amp;G</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A58DD-6415-40D8-B63E-BAFD01A304C3}">
  <sheetPr>
    <pageSetUpPr fitToPage="1"/>
  </sheetPr>
  <dimension ref="A1:W47"/>
  <sheetViews>
    <sheetView zoomScale="145" zoomScaleNormal="145" workbookViewId="0">
      <selection activeCell="G8" sqref="G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20.140625" style="2" customWidth="1"/>
    <col min="12" max="12" width="18.28515625" style="2" bestFit="1" customWidth="1"/>
    <col min="13" max="13" width="14.5703125" style="2" bestFit="1" customWidth="1"/>
    <col min="14" max="14" width="16.140625" style="2" customWidth="1"/>
    <col min="15" max="15" width="15.5703125" style="2"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17</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MATCH(July!O4,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MATCH(July!O4,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MATCH(July!O4,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SUM(IncomeJuly[Amount
(incl. GST)])</f>
        <v>0</v>
      </c>
      <c r="E13" s="37"/>
      <c r="F13" s="36">
        <f>SUM(IncomeJuly[GST])</f>
        <v>0</v>
      </c>
      <c r="G13" s="36">
        <f>SUM(IncomeJuly[Amount
(Ex GST)])</f>
        <v>0</v>
      </c>
      <c r="H13" s="30"/>
      <c r="I13" s="190" t="s">
        <v>11</v>
      </c>
      <c r="J13" s="190"/>
      <c r="K13" s="190"/>
      <c r="L13" s="38">
        <f>SUM(ExpenseJuly[Amount
(incl. GST)])</f>
        <v>0</v>
      </c>
      <c r="M13" s="38"/>
      <c r="N13" s="38">
        <f>SUM(ExpenseJuly[GST])</f>
        <v>0</v>
      </c>
      <c r="O13" s="38">
        <f>SUM(ExpenseJuly[Amount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86" t="s">
        <v>64</v>
      </c>
      <c r="F15" s="48" t="s">
        <v>5</v>
      </c>
      <c r="G15" s="87" t="s">
        <v>63</v>
      </c>
      <c r="H15" s="50"/>
      <c r="I15" s="46" t="s">
        <v>14</v>
      </c>
      <c r="J15" s="46" t="s">
        <v>10</v>
      </c>
      <c r="K15" s="88"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IF(AssetsJuly7[[#This Row],[Amount
(incl. GST)]]="", "", IF(AssetsJuly7[[#This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1" si="1">D17-F17</f>
        <v>0</v>
      </c>
      <c r="H17" s="30"/>
      <c r="I17" s="64"/>
      <c r="J17" s="65"/>
      <c r="K17" s="59"/>
      <c r="L17" s="60"/>
      <c r="M17" s="61"/>
      <c r="N17" s="82">
        <f>IF(M17='Tax rates &amp; key data'!$A$28,L17/11, 0)</f>
        <v>0</v>
      </c>
      <c r="O17" s="82">
        <f t="shared" ref="O17:O21" si="2">L17-N17</f>
        <v>0</v>
      </c>
      <c r="P17" s="25"/>
      <c r="Q17" s="66"/>
      <c r="R17" s="67"/>
      <c r="S17" s="68"/>
      <c r="T17" s="71" t="str">
        <f>IF(AssetsJuly7[[#This Row],[Amount
(incl. GST)]]="", "", IF(AssetsJuly7[[#This Row],[Amount
(incl. GST)]]&gt;20000, 'Tax rates &amp; key data'!$A$35, 'Tax rates &amp; key data'!$A$34))</f>
        <v/>
      </c>
      <c r="U17" s="69"/>
      <c r="V17" s="81">
        <f>IF(U17='Tax rates &amp; key data'!$A$28,S17/11, 0)</f>
        <v>0</v>
      </c>
      <c r="W17" s="81">
        <f t="shared" si="0"/>
        <v>0</v>
      </c>
    </row>
    <row r="18" spans="1:23" ht="18" customHeight="1" x14ac:dyDescent="0.3">
      <c r="A18" s="64"/>
      <c r="B18" s="97"/>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IF(AssetsJuly7[[#This Row],[Amount
(incl. GST)]]="", "", IF(AssetsJuly7[[#This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IF(AssetsJuly7[[#This Row],[Amount
(incl. GST)]]="", "", IF(AssetsJuly7[[#This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IF(AssetsJuly7[[#This Row],[Amount
(incl. GST)]]="", "", IF(AssetsJuly7[[#This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ref="G22:G27" si="3">D22-F22</f>
        <v>0</v>
      </c>
      <c r="H22" s="30"/>
      <c r="I22" s="64"/>
      <c r="J22" s="65"/>
      <c r="K22" s="59"/>
      <c r="L22" s="60"/>
      <c r="M22" s="61"/>
      <c r="N22" s="82">
        <f>IF(M22='Tax rates &amp; key data'!$A$28,L22/11, 0)</f>
        <v>0</v>
      </c>
      <c r="O22" s="82">
        <f t="shared" ref="O22:O28" si="4">L22-N22</f>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3"/>
        <v>0</v>
      </c>
      <c r="H23" s="30"/>
      <c r="I23" s="64"/>
      <c r="J23" s="65"/>
      <c r="K23" s="59"/>
      <c r="L23" s="60"/>
      <c r="M23" s="61"/>
      <c r="N23" s="82">
        <f>IF(M23='Tax rates &amp; key data'!$A$28,L23/11, 0)</f>
        <v>0</v>
      </c>
      <c r="O23" s="82">
        <f t="shared" si="4"/>
        <v>0</v>
      </c>
      <c r="P23" s="25"/>
      <c r="Q23" s="25"/>
      <c r="R23" s="25"/>
      <c r="S23" s="186" t="str">
        <f>'Tax rates &amp; key data'!$A$34</f>
        <v>Immediate write-off</v>
      </c>
      <c r="T23" s="186"/>
      <c r="U23" s="74">
        <f>SUMIF(AssetsJuly7[Tax method], $S23, AssetsJuly7[Amount
(incl. GST)])</f>
        <v>0</v>
      </c>
      <c r="V23" s="74">
        <f>SUMIF(AssetsJuly7[Tax method], $S23, AssetsJuly7[GST])</f>
        <v>0</v>
      </c>
      <c r="W23" s="74">
        <f>SUMIF(AssetsJuly7[Tax method], $S23, AssetsJuly7[Amount
(Ex GST)])</f>
        <v>0</v>
      </c>
    </row>
    <row r="24" spans="1:23" ht="18" customHeight="1" x14ac:dyDescent="0.3">
      <c r="A24" s="64"/>
      <c r="B24" s="65"/>
      <c r="C24" s="59"/>
      <c r="D24" s="60"/>
      <c r="E24" s="61"/>
      <c r="F24" s="82">
        <f>IF(E24='Tax rates &amp; key data'!$A$28,D24/11, 0)</f>
        <v>0</v>
      </c>
      <c r="G24" s="82">
        <f t="shared" si="3"/>
        <v>0</v>
      </c>
      <c r="H24" s="30"/>
      <c r="I24" s="64"/>
      <c r="J24" s="65"/>
      <c r="K24" s="59"/>
      <c r="L24" s="60"/>
      <c r="M24" s="61"/>
      <c r="N24" s="82">
        <f>IF(M24='Tax rates &amp; key data'!$A$28,L24/11, 0)</f>
        <v>0</v>
      </c>
      <c r="O24" s="82">
        <f t="shared" si="4"/>
        <v>0</v>
      </c>
      <c r="P24" s="25"/>
      <c r="Q24" s="25"/>
      <c r="R24" s="25"/>
      <c r="S24" s="186" t="str">
        <f>'Tax rates &amp; key data'!$A$35</f>
        <v>Depreciation</v>
      </c>
      <c r="T24" s="186"/>
      <c r="U24" s="74">
        <f>SUMIF(AssetsJuly7[Tax method], $S24, AssetsJuly7[Amount
(incl. GST)])</f>
        <v>0</v>
      </c>
      <c r="V24" s="74">
        <f>SUMIF(AssetsJuly7[Tax method], $S24, AssetsJuly7[GST])</f>
        <v>0</v>
      </c>
      <c r="W24" s="74">
        <f>SUMIF(AssetsJuly7[Tax method], $S24, AssetsJuly7[Amount
(Ex GST)])</f>
        <v>0</v>
      </c>
    </row>
    <row r="25" spans="1:23" ht="18" customHeight="1" x14ac:dyDescent="0.3">
      <c r="A25" s="64"/>
      <c r="B25" s="65"/>
      <c r="C25" s="59"/>
      <c r="D25" s="60"/>
      <c r="E25" s="61"/>
      <c r="F25" s="82">
        <f>IF(E25='Tax rates &amp; key data'!$A$28,D25/11, 0)</f>
        <v>0</v>
      </c>
      <c r="G25" s="82">
        <f t="shared" si="3"/>
        <v>0</v>
      </c>
      <c r="H25" s="30"/>
      <c r="I25" s="64"/>
      <c r="J25" s="65"/>
      <c r="K25" s="59"/>
      <c r="L25" s="60"/>
      <c r="M25" s="61"/>
      <c r="N25" s="82">
        <f>IF(M25='Tax rates &amp; key data'!$A$28,L25/11, 0)</f>
        <v>0</v>
      </c>
      <c r="O25" s="82">
        <f t="shared" si="4"/>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3"/>
        <v>0</v>
      </c>
      <c r="H26" s="30"/>
      <c r="I26" s="64"/>
      <c r="J26" s="65"/>
      <c r="K26" s="59"/>
      <c r="L26" s="60"/>
      <c r="M26" s="61"/>
      <c r="N26" s="82">
        <f>IF(M26='Tax rates &amp; key data'!$A$28,L26/11, 0)</f>
        <v>0</v>
      </c>
      <c r="O26" s="82">
        <f t="shared" si="4"/>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3"/>
        <v>0</v>
      </c>
      <c r="H27" s="30"/>
      <c r="I27" s="64"/>
      <c r="J27" s="65"/>
      <c r="K27" s="59"/>
      <c r="L27" s="60"/>
      <c r="M27" s="61"/>
      <c r="N27" s="82">
        <f>IF(M27='Tax rates &amp; key data'!$A$28,L27/11, 0)</f>
        <v>0</v>
      </c>
      <c r="O27" s="82">
        <f t="shared" si="4"/>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4"/>
        <v>0</v>
      </c>
      <c r="P28" s="25"/>
      <c r="Q28" s="25"/>
      <c r="R28" s="25"/>
      <c r="S28" s="25"/>
      <c r="T28" s="25"/>
      <c r="U28" s="25"/>
      <c r="V28" s="25"/>
      <c r="W28" s="25"/>
    </row>
    <row r="29" spans="1:23" x14ac:dyDescent="0.3">
      <c r="A29" s="64"/>
      <c r="B29" s="65"/>
      <c r="C29" s="59"/>
      <c r="D29" s="60"/>
      <c r="E29" s="61"/>
      <c r="F29" s="82">
        <f>IF(E29='Tax rates &amp; key data'!$A$28,D29/11, 0)</f>
        <v>0</v>
      </c>
      <c r="G29" s="82">
        <f t="shared" ref="G29:G30" si="5">D29-F29</f>
        <v>0</v>
      </c>
      <c r="H29" s="30"/>
      <c r="I29" s="64"/>
      <c r="J29" s="65"/>
      <c r="K29" s="59"/>
      <c r="L29" s="60"/>
      <c r="M29" s="61"/>
      <c r="N29" s="82">
        <f>IF(M29='Tax rates &amp; key data'!$A$28,L29/11, 0)</f>
        <v>0</v>
      </c>
      <c r="O29" s="82">
        <f t="shared" ref="O29:O30" si="6">L29-N29</f>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5"/>
        <v>0</v>
      </c>
      <c r="H30" s="25"/>
      <c r="I30" s="64"/>
      <c r="J30" s="65"/>
      <c r="K30" s="59"/>
      <c r="L30" s="60"/>
      <c r="M30" s="61"/>
      <c r="N30" s="82">
        <f>IF(M30='Tax rates &amp; key data'!$A$28,L30/11, 0)</f>
        <v>0</v>
      </c>
      <c r="O30" s="82">
        <f t="shared" si="6"/>
        <v>0</v>
      </c>
      <c r="P30" s="25"/>
      <c r="Q30" s="25"/>
      <c r="R30" s="25"/>
      <c r="S30" s="25"/>
      <c r="T30" s="25"/>
      <c r="U30" s="25"/>
      <c r="V30" s="25"/>
      <c r="W30" s="25"/>
    </row>
    <row r="31" spans="1:23" x14ac:dyDescent="0.3">
      <c r="A31" s="64"/>
      <c r="B31" s="65"/>
      <c r="C31" s="59"/>
      <c r="D31" s="60"/>
      <c r="E31" s="61"/>
      <c r="F31" s="82">
        <f>IF(E31='Tax rates &amp; key data'!$A$28,D31/11, 0)</f>
        <v>0</v>
      </c>
      <c r="G31" s="82">
        <f t="shared" ref="G31:G45" si="7">D31-F31</f>
        <v>0</v>
      </c>
      <c r="H31" s="30"/>
      <c r="I31" s="64"/>
      <c r="J31" s="65"/>
      <c r="K31" s="59"/>
      <c r="L31" s="60"/>
      <c r="M31" s="61"/>
      <c r="N31" s="82">
        <f>IF(M31='Tax rates &amp; key data'!$A$28,L31/11, 0)</f>
        <v>0</v>
      </c>
      <c r="O31" s="82">
        <f t="shared" ref="O31:O45" si="8">L31-N31</f>
        <v>0</v>
      </c>
      <c r="P31" s="25"/>
      <c r="Q31" s="25"/>
      <c r="R31" s="25"/>
      <c r="S31" s="25"/>
      <c r="T31" s="25"/>
      <c r="U31" s="25"/>
      <c r="V31" s="25"/>
      <c r="W31" s="25"/>
    </row>
    <row r="32" spans="1:23" x14ac:dyDescent="0.3">
      <c r="A32" s="64"/>
      <c r="B32" s="65"/>
      <c r="C32" s="59"/>
      <c r="D32" s="60"/>
      <c r="E32" s="61"/>
      <c r="F32" s="82">
        <f>IF(E32='Tax rates &amp; key data'!$A$28,D32/11, 0)</f>
        <v>0</v>
      </c>
      <c r="G32" s="82">
        <f t="shared" si="7"/>
        <v>0</v>
      </c>
      <c r="H32" s="30"/>
      <c r="I32" s="64"/>
      <c r="J32" s="65"/>
      <c r="K32" s="59"/>
      <c r="L32" s="60"/>
      <c r="M32" s="61"/>
      <c r="N32" s="82">
        <f>IF(M32='Tax rates &amp; key data'!$A$28,L32/11, 0)</f>
        <v>0</v>
      </c>
      <c r="O32" s="82">
        <f t="shared" si="8"/>
        <v>0</v>
      </c>
      <c r="P32" s="25"/>
      <c r="Q32" s="25"/>
      <c r="R32" s="25"/>
      <c r="S32" s="25"/>
      <c r="T32" s="25"/>
      <c r="U32" s="25"/>
      <c r="V32" s="25"/>
      <c r="W32" s="25"/>
    </row>
    <row r="33" spans="1:23" x14ac:dyDescent="0.3">
      <c r="A33" s="64"/>
      <c r="B33" s="65"/>
      <c r="C33" s="59"/>
      <c r="D33" s="60"/>
      <c r="E33" s="61"/>
      <c r="F33" s="82">
        <f>IF(E33='Tax rates &amp; key data'!$A$28,D33/11, 0)</f>
        <v>0</v>
      </c>
      <c r="G33" s="82">
        <f t="shared" si="7"/>
        <v>0</v>
      </c>
      <c r="H33" s="30"/>
      <c r="I33" s="64"/>
      <c r="J33" s="65"/>
      <c r="K33" s="59"/>
      <c r="L33" s="60"/>
      <c r="M33" s="61"/>
      <c r="N33" s="82">
        <f>IF(M33='Tax rates &amp; key data'!$A$28,L33/11, 0)</f>
        <v>0</v>
      </c>
      <c r="O33" s="82">
        <f t="shared" si="8"/>
        <v>0</v>
      </c>
      <c r="P33" s="25"/>
      <c r="Q33" s="25"/>
      <c r="R33" s="25"/>
      <c r="S33" s="25"/>
      <c r="T33" s="25"/>
      <c r="U33" s="25"/>
      <c r="V33" s="25"/>
      <c r="W33" s="25"/>
    </row>
    <row r="34" spans="1:23" x14ac:dyDescent="0.3">
      <c r="A34" s="64"/>
      <c r="B34" s="65"/>
      <c r="C34" s="59"/>
      <c r="D34" s="60"/>
      <c r="E34" s="61"/>
      <c r="F34" s="82">
        <f>IF(E34='Tax rates &amp; key data'!$A$28,D34/11, 0)</f>
        <v>0</v>
      </c>
      <c r="G34" s="82">
        <f t="shared" si="7"/>
        <v>0</v>
      </c>
      <c r="H34" s="30"/>
      <c r="I34" s="64"/>
      <c r="J34" s="65"/>
      <c r="K34" s="59"/>
      <c r="L34" s="60"/>
      <c r="M34" s="61"/>
      <c r="N34" s="82">
        <f>IF(M34='Tax rates &amp; key data'!$A$28,L34/11, 0)</f>
        <v>0</v>
      </c>
      <c r="O34" s="82">
        <f t="shared" si="8"/>
        <v>0</v>
      </c>
      <c r="P34" s="25"/>
      <c r="Q34" s="25"/>
      <c r="R34" s="25"/>
      <c r="S34" s="25"/>
      <c r="T34" s="25"/>
      <c r="U34" s="25"/>
      <c r="V34" s="25"/>
      <c r="W34" s="25"/>
    </row>
    <row r="35" spans="1:23" x14ac:dyDescent="0.3">
      <c r="A35" s="64"/>
      <c r="B35" s="65"/>
      <c r="C35" s="59"/>
      <c r="D35" s="60"/>
      <c r="E35" s="61"/>
      <c r="F35" s="82">
        <f>IF(E35='Tax rates &amp; key data'!$A$28,D35/11, 0)</f>
        <v>0</v>
      </c>
      <c r="G35" s="82">
        <f t="shared" si="7"/>
        <v>0</v>
      </c>
      <c r="H35" s="30"/>
      <c r="I35" s="64"/>
      <c r="J35" s="65"/>
      <c r="K35" s="59"/>
      <c r="L35" s="60"/>
      <c r="M35" s="61"/>
      <c r="N35" s="82">
        <f>IF(M35='Tax rates &amp; key data'!$A$28,L35/11, 0)</f>
        <v>0</v>
      </c>
      <c r="O35" s="82">
        <f t="shared" si="8"/>
        <v>0</v>
      </c>
      <c r="P35" s="25"/>
      <c r="Q35" s="25"/>
      <c r="R35" s="25"/>
      <c r="S35" s="25"/>
      <c r="T35" s="25"/>
      <c r="U35" s="25"/>
      <c r="V35" s="25"/>
      <c r="W35" s="25"/>
    </row>
    <row r="36" spans="1:23" x14ac:dyDescent="0.3">
      <c r="A36" s="64"/>
      <c r="B36" s="65"/>
      <c r="C36" s="59"/>
      <c r="D36" s="60"/>
      <c r="E36" s="61"/>
      <c r="F36" s="82">
        <f>IF(E36='Tax rates &amp; key data'!$A$28,D36/11, 0)</f>
        <v>0</v>
      </c>
      <c r="G36" s="82">
        <f t="shared" si="7"/>
        <v>0</v>
      </c>
      <c r="H36" s="30"/>
      <c r="I36" s="64"/>
      <c r="J36" s="65"/>
      <c r="K36" s="59"/>
      <c r="L36" s="60"/>
      <c r="M36" s="61"/>
      <c r="N36" s="82">
        <f>IF(M36='Tax rates &amp; key data'!$A$28,L36/11, 0)</f>
        <v>0</v>
      </c>
      <c r="O36" s="82">
        <f t="shared" si="8"/>
        <v>0</v>
      </c>
      <c r="P36" s="25"/>
      <c r="Q36" s="25"/>
      <c r="R36" s="25"/>
      <c r="S36" s="25"/>
      <c r="T36" s="25"/>
      <c r="U36" s="25"/>
      <c r="V36" s="25"/>
      <c r="W36" s="25"/>
    </row>
    <row r="37" spans="1:23" x14ac:dyDescent="0.3">
      <c r="A37" s="64"/>
      <c r="B37" s="65"/>
      <c r="C37" s="59"/>
      <c r="D37" s="60"/>
      <c r="E37" s="61"/>
      <c r="F37" s="82">
        <f>IF(E37='Tax rates &amp; key data'!$A$28,D37/11, 0)</f>
        <v>0</v>
      </c>
      <c r="G37" s="82">
        <f t="shared" si="7"/>
        <v>0</v>
      </c>
      <c r="H37" s="30"/>
      <c r="I37" s="64"/>
      <c r="J37" s="65"/>
      <c r="K37" s="59"/>
      <c r="L37" s="60"/>
      <c r="M37" s="61"/>
      <c r="N37" s="82">
        <f>IF(M37='Tax rates &amp; key data'!$A$28,L37/11, 0)</f>
        <v>0</v>
      </c>
      <c r="O37" s="82">
        <f t="shared" si="8"/>
        <v>0</v>
      </c>
      <c r="P37" s="25"/>
      <c r="Q37" s="25"/>
      <c r="R37" s="25"/>
      <c r="S37" s="25"/>
      <c r="T37" s="25"/>
      <c r="U37" s="25"/>
      <c r="V37" s="25"/>
      <c r="W37" s="25"/>
    </row>
    <row r="38" spans="1:23" x14ac:dyDescent="0.3">
      <c r="A38" s="64"/>
      <c r="B38" s="65"/>
      <c r="C38" s="59"/>
      <c r="D38" s="60"/>
      <c r="E38" s="61"/>
      <c r="F38" s="82">
        <f>IF(E38='Tax rates &amp; key data'!$A$28,D38/11, 0)</f>
        <v>0</v>
      </c>
      <c r="G38" s="82">
        <f t="shared" si="7"/>
        <v>0</v>
      </c>
      <c r="H38" s="30"/>
      <c r="I38" s="64"/>
      <c r="J38" s="65"/>
      <c r="K38" s="59"/>
      <c r="L38" s="60"/>
      <c r="M38" s="61"/>
      <c r="N38" s="82">
        <f>IF(M38='Tax rates &amp; key data'!$A$28,L38/11, 0)</f>
        <v>0</v>
      </c>
      <c r="O38" s="82">
        <f t="shared" si="8"/>
        <v>0</v>
      </c>
      <c r="P38" s="25"/>
      <c r="Q38" s="25"/>
      <c r="R38" s="25"/>
      <c r="S38" s="25"/>
      <c r="T38" s="25"/>
      <c r="U38" s="25"/>
      <c r="V38" s="25"/>
      <c r="W38" s="25"/>
    </row>
    <row r="39" spans="1:23" x14ac:dyDescent="0.3">
      <c r="A39" s="64"/>
      <c r="B39" s="65"/>
      <c r="C39" s="59"/>
      <c r="D39" s="60"/>
      <c r="E39" s="61"/>
      <c r="F39" s="82">
        <f>IF(E39='Tax rates &amp; key data'!$A$28,D39/11, 0)</f>
        <v>0</v>
      </c>
      <c r="G39" s="82">
        <f t="shared" si="7"/>
        <v>0</v>
      </c>
      <c r="H39" s="30"/>
      <c r="I39" s="64"/>
      <c r="J39" s="65"/>
      <c r="K39" s="59"/>
      <c r="L39" s="60"/>
      <c r="M39" s="61"/>
      <c r="N39" s="82">
        <f>IF(M39='Tax rates &amp; key data'!$A$28,L39/11, 0)</f>
        <v>0</v>
      </c>
      <c r="O39" s="82">
        <f t="shared" si="8"/>
        <v>0</v>
      </c>
      <c r="P39" s="25"/>
      <c r="Q39" s="25"/>
      <c r="R39" s="25"/>
      <c r="S39" s="25"/>
      <c r="T39" s="25"/>
      <c r="U39" s="25"/>
      <c r="V39" s="25"/>
      <c r="W39" s="25"/>
    </row>
    <row r="40" spans="1:23" x14ac:dyDescent="0.3">
      <c r="A40" s="64"/>
      <c r="B40" s="65"/>
      <c r="C40" s="59"/>
      <c r="D40" s="60"/>
      <c r="E40" s="61"/>
      <c r="F40" s="82">
        <f>IF(E40='Tax rates &amp; key data'!$A$28,D40/11, 0)</f>
        <v>0</v>
      </c>
      <c r="G40" s="82">
        <f t="shared" si="7"/>
        <v>0</v>
      </c>
      <c r="H40" s="30"/>
      <c r="I40" s="64"/>
      <c r="J40" s="65"/>
      <c r="K40" s="59"/>
      <c r="L40" s="60"/>
      <c r="M40" s="61"/>
      <c r="N40" s="82">
        <f>IF(M40='Tax rates &amp; key data'!$A$28,L40/11, 0)</f>
        <v>0</v>
      </c>
      <c r="O40" s="82">
        <f t="shared" si="8"/>
        <v>0</v>
      </c>
      <c r="P40" s="25"/>
      <c r="Q40" s="25"/>
      <c r="R40" s="25"/>
      <c r="S40" s="25"/>
      <c r="T40" s="25"/>
      <c r="U40" s="25"/>
      <c r="V40" s="25"/>
      <c r="W40" s="25"/>
    </row>
    <row r="41" spans="1:23" x14ac:dyDescent="0.3">
      <c r="A41" s="64"/>
      <c r="B41" s="65"/>
      <c r="C41" s="59"/>
      <c r="D41" s="60"/>
      <c r="E41" s="61"/>
      <c r="F41" s="82">
        <f>IF(E41='Tax rates &amp; key data'!$A$28,D41/11, 0)</f>
        <v>0</v>
      </c>
      <c r="G41" s="82">
        <f t="shared" si="7"/>
        <v>0</v>
      </c>
      <c r="H41" s="30"/>
      <c r="I41" s="64"/>
      <c r="J41" s="65"/>
      <c r="K41" s="59"/>
      <c r="L41" s="60"/>
      <c r="M41" s="61"/>
      <c r="N41" s="82">
        <f>IF(M41='Tax rates &amp; key data'!$A$28,L41/11, 0)</f>
        <v>0</v>
      </c>
      <c r="O41" s="82">
        <f t="shared" si="8"/>
        <v>0</v>
      </c>
      <c r="P41" s="25"/>
      <c r="Q41" s="25"/>
      <c r="R41" s="25"/>
      <c r="S41" s="25"/>
      <c r="T41" s="25"/>
      <c r="U41" s="25"/>
      <c r="V41" s="25"/>
      <c r="W41" s="25"/>
    </row>
    <row r="42" spans="1:23" x14ac:dyDescent="0.3">
      <c r="A42" s="64"/>
      <c r="B42" s="65"/>
      <c r="C42" s="59"/>
      <c r="D42" s="60"/>
      <c r="E42" s="61"/>
      <c r="F42" s="82">
        <f>IF(E42='Tax rates &amp; key data'!$A$28,D42/11, 0)</f>
        <v>0</v>
      </c>
      <c r="G42" s="82">
        <f t="shared" si="7"/>
        <v>0</v>
      </c>
      <c r="H42" s="30"/>
      <c r="I42" s="64"/>
      <c r="J42" s="65"/>
      <c r="K42" s="59"/>
      <c r="L42" s="60"/>
      <c r="M42" s="61"/>
      <c r="N42" s="82">
        <f>IF(M42='Tax rates &amp; key data'!$A$28,L42/11, 0)</f>
        <v>0</v>
      </c>
      <c r="O42" s="82">
        <f t="shared" si="8"/>
        <v>0</v>
      </c>
      <c r="P42" s="25"/>
      <c r="Q42" s="25"/>
      <c r="R42" s="25"/>
      <c r="S42" s="25"/>
      <c r="T42" s="25"/>
      <c r="U42" s="25"/>
      <c r="V42" s="25"/>
      <c r="W42" s="25"/>
    </row>
    <row r="43" spans="1:23" x14ac:dyDescent="0.3">
      <c r="A43" s="64"/>
      <c r="B43" s="65"/>
      <c r="C43" s="59"/>
      <c r="D43" s="60"/>
      <c r="E43" s="61"/>
      <c r="F43" s="82">
        <f>IF(E43='Tax rates &amp; key data'!$A$28,D43/11, 0)</f>
        <v>0</v>
      </c>
      <c r="G43" s="82">
        <f t="shared" si="7"/>
        <v>0</v>
      </c>
      <c r="H43" s="30"/>
      <c r="I43" s="64"/>
      <c r="J43" s="65"/>
      <c r="K43" s="59"/>
      <c r="L43" s="60"/>
      <c r="M43" s="61"/>
      <c r="N43" s="82">
        <f>IF(M43='Tax rates &amp; key data'!$A$28,L43/11, 0)</f>
        <v>0</v>
      </c>
      <c r="O43" s="82">
        <f t="shared" si="8"/>
        <v>0</v>
      </c>
      <c r="P43" s="25"/>
      <c r="Q43" s="25"/>
      <c r="R43" s="25"/>
      <c r="S43" s="25"/>
      <c r="T43" s="25"/>
      <c r="U43" s="25"/>
      <c r="V43" s="25"/>
      <c r="W43" s="25"/>
    </row>
    <row r="44" spans="1:23" x14ac:dyDescent="0.3">
      <c r="A44" s="64"/>
      <c r="B44" s="65"/>
      <c r="C44" s="59"/>
      <c r="D44" s="60"/>
      <c r="E44" s="61"/>
      <c r="F44" s="82">
        <f>IF(E44='Tax rates &amp; key data'!$A$28,D44/11, 0)</f>
        <v>0</v>
      </c>
      <c r="G44" s="82">
        <f t="shared" si="7"/>
        <v>0</v>
      </c>
      <c r="H44" s="30"/>
      <c r="I44" s="64"/>
      <c r="J44" s="65"/>
      <c r="K44" s="59"/>
      <c r="L44" s="60"/>
      <c r="M44" s="61"/>
      <c r="N44" s="82">
        <f>IF(M44='Tax rates &amp; key data'!$A$28,L44/11, 0)</f>
        <v>0</v>
      </c>
      <c r="O44" s="82">
        <f t="shared" si="8"/>
        <v>0</v>
      </c>
      <c r="P44" s="25"/>
      <c r="Q44" s="25"/>
      <c r="R44" s="25"/>
      <c r="S44" s="25"/>
      <c r="T44" s="25"/>
      <c r="U44" s="25"/>
      <c r="V44" s="25"/>
      <c r="W44" s="25"/>
    </row>
    <row r="45" spans="1:23" x14ac:dyDescent="0.3">
      <c r="A45" s="64"/>
      <c r="B45" s="65"/>
      <c r="C45" s="59"/>
      <c r="D45" s="60"/>
      <c r="E45" s="61"/>
      <c r="F45" s="82">
        <f>IF(E45='Tax rates &amp; key data'!$A$28,D45/11, 0)</f>
        <v>0</v>
      </c>
      <c r="G45" s="82">
        <f t="shared" si="7"/>
        <v>0</v>
      </c>
      <c r="H45" s="30"/>
      <c r="I45" s="64"/>
      <c r="J45" s="65"/>
      <c r="K45" s="59"/>
      <c r="L45" s="60"/>
      <c r="M45" s="61"/>
      <c r="N45" s="82">
        <f>IF(M45='Tax rates &amp; key data'!$A$28,L45/11, 0)</f>
        <v>0</v>
      </c>
      <c r="O45" s="82">
        <f t="shared" si="8"/>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4JTrqaFUl9WCfFcA46w8Ca0iTtpEsGSnBkmrhXAuxoxntrX2hdpWbPXMtryYneJDmEXmVt9aU2ZFwbiI49Pzvg==" saltValue="YX85bXuiifVgpmbAKuVddg==" spinCount="100000" sheet="1" objects="1" scenarios="1"/>
  <mergeCells count="20">
    <mergeCell ref="S24:T24"/>
    <mergeCell ref="C1:V1"/>
    <mergeCell ref="Q11:W11"/>
    <mergeCell ref="S22:T22"/>
    <mergeCell ref="A11:G11"/>
    <mergeCell ref="I11:O11"/>
    <mergeCell ref="I13:K13"/>
    <mergeCell ref="A13:C13"/>
    <mergeCell ref="D4:F4"/>
    <mergeCell ref="D5:F5"/>
    <mergeCell ref="D6:F6"/>
    <mergeCell ref="D7:F7"/>
    <mergeCell ref="D8:F8"/>
    <mergeCell ref="D9:F9"/>
    <mergeCell ref="I4:K4"/>
    <mergeCell ref="I5:K5"/>
    <mergeCell ref="I6:K6"/>
    <mergeCell ref="I3:M3"/>
    <mergeCell ref="D3:G3"/>
    <mergeCell ref="S23:T23"/>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1CCB0971-CA62-45CB-9FC5-C935A6D5CEB0}">
          <x14:formula1>
            <xm:f>'Tax rates &amp; key data'!$A$28:$A$29</xm:f>
          </x14:formula1>
          <xm:sqref>E16:E45 U16:U20 M16:M45</xm:sqref>
        </x14:dataValidation>
        <x14:dataValidation type="list" allowBlank="1" showInputMessage="1" showErrorMessage="1" xr:uid="{CBD915A6-EEBC-4704-B98C-0C7E71C28911}">
          <x14:formula1>
            <xm:f>'Client Setup'!$A$11:$A$20</xm:f>
          </x14:formula1>
          <xm:sqref>C16:C45</xm:sqref>
        </x14:dataValidation>
        <x14:dataValidation type="list" allowBlank="1" showInputMessage="1" showErrorMessage="1" xr:uid="{B8C40C29-8838-4E83-B02F-7B0891D44201}">
          <x14:formula1>
            <xm:f>'Client Setup'!$A$24:$A$33</xm:f>
          </x14:formula1>
          <xm:sqref>K16:K45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1FB3C-F64A-444B-8D0B-94F4482E4052}">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148</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MATCH(August!O4,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MATCH(August!O4,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MATCH(August!O4,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SUM(IncomeAugust[Amount
(incl. GST)])</f>
        <v>0</v>
      </c>
      <c r="E13" s="37"/>
      <c r="F13" s="36">
        <f>SUM(IncomeAugust[GST])</f>
        <v>0</v>
      </c>
      <c r="G13" s="36">
        <f>SUM(IncomeAugust[Amount
(Ex GST)])</f>
        <v>0</v>
      </c>
      <c r="H13" s="30"/>
      <c r="I13" s="190" t="s">
        <v>11</v>
      </c>
      <c r="J13" s="190"/>
      <c r="K13" s="190"/>
      <c r="L13" s="38">
        <f>SUM(ExpenseAugust[Amount
(incl. GST)])</f>
        <v>0</v>
      </c>
      <c r="M13" s="38"/>
      <c r="N13" s="38">
        <f>SUM(ExpenseAugust[GST])</f>
        <v>0</v>
      </c>
      <c r="O13" s="38">
        <f>SUM(ExpenseAugust[Amount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IF(AssetsAugust[[#This Row],[Amount
(incl. GST)]]="", "", IF(AssetsAugust[[#This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IF(AssetsAugust[[#This Row],[Amount
(incl. GST)]]="", "", IF(AssetsAugust[[#This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IF(AssetsAugust[[#This Row],[Amount
(incl. GST)]]="", "", IF(AssetsAugust[[#This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IF(AssetsAugust[[#This Row],[Amount
(incl. GST)]]="", "", IF(AssetsAugust[[#This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IF(AssetsAugust[[#This Row],[Amount
(incl. GST)]]="", "", IF(AssetsAugust[[#This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SUMIF(AssetsAugust[Tax method], $S23, AssetsAugust[Amount
(incl. GST)])</f>
        <v>0</v>
      </c>
      <c r="V23" s="74">
        <f>SUMIF(AssetsAugust[Tax method], $S23, AssetsAugust[GST])</f>
        <v>0</v>
      </c>
      <c r="W23" s="74">
        <f>SUMIF(AssetsAugust[Tax method], $S23, AssetsAugust[Amount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SUMIF(AssetsAugust[Tax method], $S24, AssetsAugust[Amount
(incl. GST)])</f>
        <v>0</v>
      </c>
      <c r="V24" s="74">
        <f>SUMIF(AssetsAugust[Tax method], $S24, AssetsAugust[GST])</f>
        <v>0</v>
      </c>
      <c r="W24" s="74">
        <f>SUMIF(AssetsAugust[Tax method], $S24, AssetsAugust[Amount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z/yyR+BpGFWxRqtjkgcYzQk5Hxw1L4UYK94jFcEYi7/lvQfFnZ7zQxesZS9QCZTURr/Nty3fvkMOv0OhLO961Q==" saltValue="9vR2m9ZUFhJR+Ok89tOeKw=="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F4B5D30F-F1BC-4969-9C8E-C125E4C4BD55}">
          <x14:formula1>
            <xm:f>'Tax rates &amp; key data'!$A$28:$A$29</xm:f>
          </x14:formula1>
          <xm:sqref>E16:E45 U16:U20 M16:M45</xm:sqref>
        </x14:dataValidation>
        <x14:dataValidation type="list" allowBlank="1" showInputMessage="1" showErrorMessage="1" xr:uid="{70CBE9D3-6968-4F15-821F-0DAC0E14BF78}">
          <x14:formula1>
            <xm:f>'Client Setup'!$A$11:$A$20</xm:f>
          </x14:formula1>
          <xm:sqref>C16:C45</xm:sqref>
        </x14:dataValidation>
        <x14:dataValidation type="list" allowBlank="1" showInputMessage="1" showErrorMessage="1" xr:uid="{DC43770F-A476-451B-9D70-AD9C34AD4449}">
          <x14:formula1>
            <xm:f>'Client Setup'!$A$24:$A$33</xm:f>
          </x14:formula1>
          <xm:sqref>K16:K45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6860E-A350-4B55-A6B4-0D169CF56A20}">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149</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MATCH(September!O4,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MATCH(September!O4,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MATCH(September!O4,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SUM(IncomeSeptember[Amount
(incl. GST)])</f>
        <v>0</v>
      </c>
      <c r="E13" s="37"/>
      <c r="F13" s="36">
        <f>SUM(IncomeSeptember[GST])</f>
        <v>0</v>
      </c>
      <c r="G13" s="36">
        <f>SUM(IncomeSeptember[Amount
(Ex GST)])</f>
        <v>0</v>
      </c>
      <c r="H13" s="30"/>
      <c r="I13" s="190" t="s">
        <v>11</v>
      </c>
      <c r="J13" s="190"/>
      <c r="K13" s="190"/>
      <c r="L13" s="38">
        <f>SUM(ExpenseSeptember[Amount
(incl. GST)])</f>
        <v>0</v>
      </c>
      <c r="M13" s="38"/>
      <c r="N13" s="38">
        <f>SUM(ExpenseSeptember[GST])</f>
        <v>0</v>
      </c>
      <c r="O13" s="38">
        <f>SUM(ExpenseSeptember[Amount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IF(AssetsSeptember[[#This Row],[Amount
(incl. GST)]]="", "", IF(AssetsSeptember[[#This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IF(AssetsSeptember[[#This Row],[Amount
(incl. GST)]]="", "", IF(AssetsSeptember[[#This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IF(AssetsSeptember[[#This Row],[Amount
(incl. GST)]]="", "", IF(AssetsSeptember[[#This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IF(AssetsSeptember[[#This Row],[Amount
(incl. GST)]]="", "", IF(AssetsSeptember[[#This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IF(AssetsSeptember[[#This Row],[Amount
(incl. GST)]]="", "", IF(AssetsSeptember[[#This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SUMIF(AssetsSeptember[Tax method], $S23, AssetsSeptember[Amount
(incl. GST)])</f>
        <v>0</v>
      </c>
      <c r="V23" s="74">
        <f>SUMIF(AssetsSeptember[Tax method], $S23, AssetsSeptember[GST])</f>
        <v>0</v>
      </c>
      <c r="W23" s="74">
        <f>SUMIF(AssetsSeptember[Tax method], $S23, AssetsSeptember[Amount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SUMIF(AssetsSeptember[Tax method], $S24, AssetsSeptember[Amount
(incl. GST)])</f>
        <v>0</v>
      </c>
      <c r="V24" s="74">
        <f>SUMIF(AssetsSeptember[Tax method], $S24, AssetsSeptember[GST])</f>
        <v>0</v>
      </c>
      <c r="W24" s="74">
        <f>SUMIF(AssetsSeptember[Tax method], $S24, AssetsSeptember[Amount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saLkj+UKrNAxvXlow9cu6Q8vjIykfACJbo+FEJK3ZGS2kZgEDTZczD9YS7Q9Qd3pCVKCj0Cdq3y2460ymlimdA==" saltValue="fPUiB69uTWNMLp7hQD3x8g=="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252F864E-3196-4E6C-BB31-6581B65AC21D}">
          <x14:formula1>
            <xm:f>'Tax rates &amp; key data'!$A$28:$A$29</xm:f>
          </x14:formula1>
          <xm:sqref>E16:E45 U16:U20 M16:M45</xm:sqref>
        </x14:dataValidation>
        <x14:dataValidation type="list" allowBlank="1" showInputMessage="1" showErrorMessage="1" xr:uid="{62AD7064-28ED-4380-89E2-F7B1858427E6}">
          <x14:formula1>
            <xm:f>'Client Setup'!$A$11:$A$20</xm:f>
          </x14:formula1>
          <xm:sqref>C16:C45</xm:sqref>
        </x14:dataValidation>
        <x14:dataValidation type="list" allowBlank="1" showInputMessage="1" showErrorMessage="1" xr:uid="{A7E62A88-8AA6-4CD1-AF6F-9C9D7965FB41}">
          <x14:formula1>
            <xm:f>'Client Setup'!$A$24:$A$33</xm:f>
          </x14:formula1>
          <xm:sqref>K16:K45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2CF1F-A929-468F-87D2-0672F09B30B6}">
  <sheetPr>
    <pageSetUpPr fitToPage="1"/>
  </sheetPr>
  <dimension ref="A1:W47"/>
  <sheetViews>
    <sheetView workbookViewId="0">
      <selection activeCell="J9" sqref="J9"/>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150</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MATCH(October!O4,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MATCH(October!O4,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MATCH(October!O4,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SUM(IncomeOctober[Amount
(incl. GST)])</f>
        <v>0</v>
      </c>
      <c r="E13" s="37"/>
      <c r="F13" s="36">
        <f>SUM(IncomeOctober[GST])</f>
        <v>0</v>
      </c>
      <c r="G13" s="36">
        <f>SUM(IncomeOctober[Amount
(Ex GST)])</f>
        <v>0</v>
      </c>
      <c r="H13" s="30"/>
      <c r="I13" s="190" t="s">
        <v>11</v>
      </c>
      <c r="J13" s="190"/>
      <c r="K13" s="190"/>
      <c r="L13" s="38">
        <f>SUM(ExpenseOctober[Amount
(incl. GST)])</f>
        <v>0</v>
      </c>
      <c r="M13" s="38"/>
      <c r="N13" s="38">
        <f>SUM(ExpenseOctober[GST])</f>
        <v>0</v>
      </c>
      <c r="O13" s="38">
        <f>SUM(ExpenseOctober[Amount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IF(AssetsOctober[[#This Row],[Amount
(incl. GST)]]="", "", IF(AssetsOctober[[#This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IF(AssetsOctober[[#This Row],[Amount
(incl. GST)]]="", "", IF(AssetsOctober[[#This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IF(AssetsOctober[[#This Row],[Amount
(incl. GST)]]="", "", IF(AssetsOctober[[#This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IF(AssetsOctober[[#This Row],[Amount
(incl. GST)]]="", "", IF(AssetsOctober[[#This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IF(AssetsOctober[[#This Row],[Amount
(incl. GST)]]="", "", IF(AssetsOctober[[#This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SUMIF(AssetsOctober[Tax method], $S23, AssetsOctober[Amount
(incl. GST)])</f>
        <v>0</v>
      </c>
      <c r="V23" s="74">
        <f>SUMIF(AssetsOctober[Tax method], $S23, AssetsOctober[GST])</f>
        <v>0</v>
      </c>
      <c r="W23" s="74">
        <f>SUMIF(AssetsOctober[Tax method], $S23, AssetsOctober[Amount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SUMIF(AssetsOctober[Tax method], $S24, AssetsOctober[Amount
(incl. GST)])</f>
        <v>0</v>
      </c>
      <c r="V24" s="74">
        <f>SUMIF(AssetsOctober[Tax method], $S24, AssetsOctober[GST])</f>
        <v>0</v>
      </c>
      <c r="W24" s="74">
        <f>SUMIF(AssetsOctober[Tax method], $S24, AssetsOctober[Amount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NvR/dRaA9/fPzLvQz4sv4G/Er4FmLJ7Zu9rYTaHFzwsj15EhWVCDMoM1b1K8v1ZEH+hPoqPDPL4x/89ZcjiumQ==" saltValue="irFDnj3jzO9hT0KLfTSfFQ=="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D3B365C4-A717-40D9-9FE5-D5F9A08C715A}">
          <x14:formula1>
            <xm:f>'Tax rates &amp; key data'!$A$28:$A$29</xm:f>
          </x14:formula1>
          <xm:sqref>E16:E45 U16:U20 M16:M45</xm:sqref>
        </x14:dataValidation>
        <x14:dataValidation type="list" allowBlank="1" showInputMessage="1" showErrorMessage="1" xr:uid="{71DCAC2F-B721-4C5E-96AC-C0D7DD928F86}">
          <x14:formula1>
            <xm:f>'Client Setup'!$A$11:$A$20</xm:f>
          </x14:formula1>
          <xm:sqref>C16:C45</xm:sqref>
        </x14:dataValidation>
        <x14:dataValidation type="list" allowBlank="1" showInputMessage="1" showErrorMessage="1" xr:uid="{4C622945-C29A-4E41-8E08-3CC115B221E7}">
          <x14:formula1>
            <xm:f>'Client Setup'!$A$24:$A$33</xm:f>
          </x14:formula1>
          <xm:sqref>K16:K45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F8908-E63A-4314-A0DE-AE952683E7D5}">
  <sheetPr>
    <pageSetUpPr fitToPage="1"/>
  </sheetPr>
  <dimension ref="A1:W47"/>
  <sheetViews>
    <sheetView workbookViewId="0">
      <selection activeCell="D3" sqref="D3:G9"/>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151</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MATCH(November!O4,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MATCH(November!O4,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MATCH(November!O4,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SUM(IncomeNovember[Amount
(incl. GST)])</f>
        <v>0</v>
      </c>
      <c r="E13" s="37"/>
      <c r="F13" s="36">
        <f>SUM(IncomeNovember[GST])</f>
        <v>0</v>
      </c>
      <c r="G13" s="36">
        <f>SUM(IncomeNovember[Amount
(Ex GST)])</f>
        <v>0</v>
      </c>
      <c r="H13" s="30"/>
      <c r="I13" s="190" t="s">
        <v>11</v>
      </c>
      <c r="J13" s="190"/>
      <c r="K13" s="190"/>
      <c r="L13" s="38">
        <f>SUM(ExpenseNovember[Amount
(incl. GST)])</f>
        <v>0</v>
      </c>
      <c r="M13" s="38"/>
      <c r="N13" s="38">
        <f>SUM(ExpenseNovember[GST])</f>
        <v>0</v>
      </c>
      <c r="O13" s="38">
        <f>SUM(ExpenseNovember[Amount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IF(AssetsNovember[[#This Row],[Amount
(incl. GST)]]="", "", IF(AssetsNovember[[#This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IF(AssetsNovember[[#This Row],[Amount
(incl. GST)]]="", "", IF(AssetsNovember[[#This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IF(AssetsNovember[[#This Row],[Amount
(incl. GST)]]="", "", IF(AssetsNovember[[#This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IF(AssetsNovember[[#This Row],[Amount
(incl. GST)]]="", "", IF(AssetsNovember[[#This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IF(AssetsNovember[[#This Row],[Amount
(incl. GST)]]="", "", IF(AssetsNovember[[#This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SUMIF(AssetsNovember[Tax method], $S23, AssetsNovember[Amount
(incl. GST)])</f>
        <v>0</v>
      </c>
      <c r="V23" s="74">
        <f>SUMIF(AssetsNovember[Tax method], $S23, AssetsNovember[GST])</f>
        <v>0</v>
      </c>
      <c r="W23" s="74">
        <f>SUMIF(AssetsNovember[Tax method], $S23, AssetsNovember[Amount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SUMIF(AssetsNovember[Tax method], $S24, AssetsNovember[Amount
(incl. GST)])</f>
        <v>0</v>
      </c>
      <c r="V24" s="74">
        <f>SUMIF(AssetsNovember[Tax method], $S24, AssetsNovember[GST])</f>
        <v>0</v>
      </c>
      <c r="W24" s="74">
        <f>SUMIF(AssetsNovember[Tax method], $S24, AssetsNovember[Amount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kOAfIXiIhsXDKhpsXsth/ANcEVhptSs9SV7JrtHnCt+r5OUWGe1yJ5qeyGya020W5HCkYSHINihJwvqqJmeqeQ==" saltValue="eaTTrZ3+yJ3O5f7KadGoEA=="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073D77C1-BB3E-49C2-80EF-0C6F1B02B21C}">
          <x14:formula1>
            <xm:f>'Tax rates &amp; key data'!$A$28:$A$29</xm:f>
          </x14:formula1>
          <xm:sqref>E16:E45 U16:U20 M16:M45</xm:sqref>
        </x14:dataValidation>
        <x14:dataValidation type="list" allowBlank="1" showInputMessage="1" showErrorMessage="1" xr:uid="{57176258-2DBD-46E3-8083-B8CBB2935F91}">
          <x14:formula1>
            <xm:f>'Client Setup'!$A$11:$A$20</xm:f>
          </x14:formula1>
          <xm:sqref>C16:C45</xm:sqref>
        </x14:dataValidation>
        <x14:dataValidation type="list" allowBlank="1" showInputMessage="1" showErrorMessage="1" xr:uid="{C066A609-289A-4295-91A2-989B49F0EFE6}">
          <x14:formula1>
            <xm:f>'Client Setup'!$A$24:$A$33</xm:f>
          </x14:formula1>
          <xm:sqref>K16:K45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A4E47-5593-44EE-A998-D2D3A03A34DC}">
  <sheetPr>
    <pageSetUpPr fitToPage="1"/>
  </sheetPr>
  <dimension ref="A1:W47"/>
  <sheetViews>
    <sheetView workbookViewId="0">
      <selection activeCell="J9" sqref="J9"/>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152</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MATCH(December!O4,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MATCH(December!O4,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MATCH(December!O4,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SUM(IncomeDecember[Amount
(incl. GST)])</f>
        <v>0</v>
      </c>
      <c r="E13" s="37"/>
      <c r="F13" s="36">
        <f>SUM(IncomeDecember[GST])</f>
        <v>0</v>
      </c>
      <c r="G13" s="36">
        <f>SUM(IncomeDecember[Amount
(Ex GST)])</f>
        <v>0</v>
      </c>
      <c r="H13" s="30"/>
      <c r="I13" s="190" t="s">
        <v>11</v>
      </c>
      <c r="J13" s="190"/>
      <c r="K13" s="190"/>
      <c r="L13" s="38">
        <f>SUM(ExpenseDecember[Amount
(incl. GST)])</f>
        <v>0</v>
      </c>
      <c r="M13" s="38"/>
      <c r="N13" s="38">
        <f>SUM(ExpenseDecember[GST])</f>
        <v>0</v>
      </c>
      <c r="O13" s="38">
        <f>SUM(ExpenseDecember[Amount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IF(AssetsDecember[[#This Row],[Amount
(incl. GST)]]="", "", IF(AssetsDecember[[#This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IF(AssetsDecember[[#This Row],[Amount
(incl. GST)]]="", "", IF(AssetsDecember[[#This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IF(AssetsDecember[[#This Row],[Amount
(incl. GST)]]="", "", IF(AssetsDecember[[#This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IF(AssetsDecember[[#This Row],[Amount
(incl. GST)]]="", "", IF(AssetsDecember[[#This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IF(AssetsDecember[[#This Row],[Amount
(incl. GST)]]="", "", IF(AssetsDecember[[#This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SUMIF(AssetsDecember[Tax method], $S23, AssetsDecember[Amount
(incl. GST)])</f>
        <v>0</v>
      </c>
      <c r="V23" s="74">
        <f>SUMIF(AssetsDecember[Tax method], $S23, AssetsDecember[GST])</f>
        <v>0</v>
      </c>
      <c r="W23" s="74">
        <f>SUMIF(AssetsDecember[Tax method], $S23, AssetsDecember[Amount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SUMIF(AssetsDecember[Tax method], $S24, AssetsDecember[Amount
(incl. GST)])</f>
        <v>0</v>
      </c>
      <c r="V24" s="74">
        <f>SUMIF(AssetsDecember[Tax method], $S24, AssetsDecember[GST])</f>
        <v>0</v>
      </c>
      <c r="W24" s="74">
        <f>SUMIF(AssetsDecember[Tax method], $S24, AssetsDecember[Amount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NOi5f1X+pECqyN4L6cndFfv2re32wnz5+c+8wY1DK4F6OmXOkol342BV97rkZtOVj1CP+lFZ1f2zWFrd8ZSHpw==" saltValue="WbtUhZkZgYt21iO3Z2i2Ag=="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31CE07CA-A9AD-4D99-8545-47B1C0CFD1A1}">
          <x14:formula1>
            <xm:f>'Tax rates &amp; key data'!$A$28:$A$29</xm:f>
          </x14:formula1>
          <xm:sqref>E16:E45 U16:U20 M16:M45</xm:sqref>
        </x14:dataValidation>
        <x14:dataValidation type="list" allowBlank="1" showInputMessage="1" showErrorMessage="1" xr:uid="{19AF8AF0-2A1F-4D99-9420-1616F0765DD1}">
          <x14:formula1>
            <xm:f>'Client Setup'!$A$11:$A$20</xm:f>
          </x14:formula1>
          <xm:sqref>C16:C45</xm:sqref>
        </x14:dataValidation>
        <x14:dataValidation type="list" allowBlank="1" showInputMessage="1" showErrorMessage="1" xr:uid="{50C92B81-4B76-4DB9-AB24-BA2D7C221826}">
          <x14:formula1>
            <xm:f>'Client Setup'!$A$24:$A$33</xm:f>
          </x14:formula1>
          <xm:sqref>K16:K45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5BB34-8651-4591-8BE1-61FDF49E0ED5}">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153</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MATCH(January!O4,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MATCH(January!O4,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MATCH(January!O4,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SUM(IncomeJanuary[Amount
(incl. GST)])</f>
        <v>0</v>
      </c>
      <c r="E13" s="37"/>
      <c r="F13" s="36">
        <f>SUM(IncomeJanuary[GST])</f>
        <v>0</v>
      </c>
      <c r="G13" s="36">
        <f>SUM(IncomeJanuary[Amount
(Ex GST)])</f>
        <v>0</v>
      </c>
      <c r="H13" s="30"/>
      <c r="I13" s="190" t="s">
        <v>11</v>
      </c>
      <c r="J13" s="190"/>
      <c r="K13" s="190"/>
      <c r="L13" s="38">
        <f>SUM(ExpenseJanuary[Amount
(incl. GST)])</f>
        <v>0</v>
      </c>
      <c r="M13" s="38"/>
      <c r="N13" s="38">
        <f>SUM(ExpenseJanuary[GST])</f>
        <v>0</v>
      </c>
      <c r="O13" s="38">
        <f>SUM(ExpenseJanuary[Amount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IF(AssetsJanuary[[#This Row],[Amount
(incl. GST)]]="", "", IF(AssetsJanuary[[#This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IF(AssetsJanuary[[#This Row],[Amount
(incl. GST)]]="", "", IF(AssetsJanuary[[#This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IF(AssetsJanuary[[#This Row],[Amount
(incl. GST)]]="", "", IF(AssetsJanuary[[#This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IF(AssetsJanuary[[#This Row],[Amount
(incl. GST)]]="", "", IF(AssetsJanuary[[#This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IF(AssetsJanuary[[#This Row],[Amount
(incl. GST)]]="", "", IF(AssetsJanuary[[#This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SUMIF(AssetsJanuary[Tax method], $S23, AssetsJanuary[Amount
(incl. GST)])</f>
        <v>0</v>
      </c>
      <c r="V23" s="74">
        <f>SUMIF(AssetsJanuary[Tax method], $S23, AssetsJanuary[GST])</f>
        <v>0</v>
      </c>
      <c r="W23" s="74">
        <f>SUMIF(AssetsJanuary[Tax method], $S23, AssetsJanuary[Amount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SUMIF(AssetsJanuary[Tax method], $S24, AssetsJanuary[Amount
(incl. GST)])</f>
        <v>0</v>
      </c>
      <c r="V24" s="74">
        <f>SUMIF(AssetsJanuary[Tax method], $S24, AssetsJanuary[GST])</f>
        <v>0</v>
      </c>
      <c r="W24" s="74">
        <f>SUMIF(AssetsJanuary[Tax method], $S24, AssetsJanuary[Amount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3w86Qkeru7pF0B+Qh7uaV+Wee8kiZYN4h8Ax0BMyGp9fohl0qBFyQrHSBfTJYJR5H8HSw9yjeEBnZwCdF8BzSA==" saltValue="+LMvLmijO0QqIg6NqN6E7A=="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79A76636-40FF-4C09-AC5E-C9AEE2B22D26}">
          <x14:formula1>
            <xm:f>'Tax rates &amp; key data'!$A$28:$A$29</xm:f>
          </x14:formula1>
          <xm:sqref>E16:E45 U16:U20 M16:M45</xm:sqref>
        </x14:dataValidation>
        <x14:dataValidation type="list" allowBlank="1" showInputMessage="1" showErrorMessage="1" xr:uid="{1EDF9E45-E5E6-4C4F-8192-1D3C1DB3641A}">
          <x14:formula1>
            <xm:f>'Client Setup'!$A$11:$A$20</xm:f>
          </x14:formula1>
          <xm:sqref>C16:C45</xm:sqref>
        </x14:dataValidation>
        <x14:dataValidation type="list" allowBlank="1" showInputMessage="1" showErrorMessage="1" xr:uid="{1279620B-547E-4671-A992-B8ED5C7D45D5}">
          <x14:formula1>
            <xm:f>'Client Setup'!$A$24:$A$33</xm:f>
          </x14:formula1>
          <xm:sqref>K16:K45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F6FAF-82CF-4C63-81A2-55C08E1699F9}">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154</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MATCH(February!O4,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MATCH(February!O4,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MATCH(February!O4,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SUM(IncomeFebruary[Amount
(incl. GST)])</f>
        <v>0</v>
      </c>
      <c r="E13" s="37"/>
      <c r="F13" s="36">
        <f>SUM(IncomeFebruary[GST])</f>
        <v>0</v>
      </c>
      <c r="G13" s="36">
        <f>SUM(IncomeFebruary[Amount
(Ex GST)])</f>
        <v>0</v>
      </c>
      <c r="H13" s="30"/>
      <c r="I13" s="190" t="s">
        <v>11</v>
      </c>
      <c r="J13" s="190"/>
      <c r="K13" s="190"/>
      <c r="L13" s="38">
        <f>SUM(ExpenseFebruary[Amount
(incl. GST)])</f>
        <v>0</v>
      </c>
      <c r="M13" s="38"/>
      <c r="N13" s="38">
        <f>SUM(ExpenseFebruary[GST])</f>
        <v>0</v>
      </c>
      <c r="O13" s="38">
        <f>SUM(ExpenseFebruary[Amount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IF(AssetsFebruary[[#This Row],[Amount
(incl. GST)]]="", "", IF(AssetsFebruary[[#This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IF(AssetsFebruary[[#This Row],[Amount
(incl. GST)]]="", "", IF(AssetsFebruary[[#This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IF(AssetsFebruary[[#This Row],[Amount
(incl. GST)]]="", "", IF(AssetsFebruary[[#This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IF(AssetsFebruary[[#This Row],[Amount
(incl. GST)]]="", "", IF(AssetsFebruary[[#This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IF(AssetsFebruary[[#This Row],[Amount
(incl. GST)]]="", "", IF(AssetsFebruary[[#This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SUMIF(AssetsFebruary[Tax method], $S23, AssetsFebruary[Amount
(incl. GST)])</f>
        <v>0</v>
      </c>
      <c r="V23" s="74">
        <f>SUMIF(AssetsFebruary[Tax method], $S23, AssetsFebruary[GST])</f>
        <v>0</v>
      </c>
      <c r="W23" s="74">
        <f>SUMIF(AssetsFebruary[Tax method], $S23, AssetsFebruary[Amount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SUMIF(AssetsFebruary[Tax method], $S24, AssetsFebruary[Amount
(incl. GST)])</f>
        <v>0</v>
      </c>
      <c r="V24" s="74">
        <f>SUMIF(AssetsFebruary[Tax method], $S24, AssetsFebruary[GST])</f>
        <v>0</v>
      </c>
      <c r="W24" s="74">
        <f>SUMIF(AssetsFebruary[Tax method], $S24, AssetsFebruary[Amount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lrGZ4iBys82+fZ4R9AvXS3KhsmVx48M5xNCJfHOK8R2uBqk7CSvLE2Cj4biIpQ/luF9apwIDW77+BwjpcrLnCw==" saltValue="U/WkrT5Dpgo38fh4CRJ+bw=="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3AD4415B-D194-4D6E-A485-FB2407989872}">
          <x14:formula1>
            <xm:f>'Tax rates &amp; key data'!$A$28:$A$29</xm:f>
          </x14:formula1>
          <xm:sqref>E16:E45 U16:U20 M16:M45</xm:sqref>
        </x14:dataValidation>
        <x14:dataValidation type="list" allowBlank="1" showInputMessage="1" showErrorMessage="1" xr:uid="{7B4D11CD-8209-49A6-88B1-A715FBCCD499}">
          <x14:formula1>
            <xm:f>'Client Setup'!$A$11:$A$20</xm:f>
          </x14:formula1>
          <xm:sqref>C16:C45</xm:sqref>
        </x14:dataValidation>
        <x14:dataValidation type="list" allowBlank="1" showInputMessage="1" showErrorMessage="1" xr:uid="{E95A774E-C950-40DD-B0BF-973975A98B77}">
          <x14:formula1>
            <xm:f>'Client Setup'!$A$24:$A$33</xm:f>
          </x14:formula1>
          <xm:sqref>K16:K45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6096-9712-477B-A039-6C397EE760BF}">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155</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MATCH(March!O4,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MATCH(March!O4,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MATCH(March!O4,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SUM(IncomeMarch[Amount
(incl. GST)])</f>
        <v>0</v>
      </c>
      <c r="E13" s="37"/>
      <c r="F13" s="36">
        <f>SUM(IncomeMarch[GST])</f>
        <v>0</v>
      </c>
      <c r="G13" s="36">
        <f>SUM(IncomeMarch[Amount
(Ex GST)])</f>
        <v>0</v>
      </c>
      <c r="H13" s="30"/>
      <c r="I13" s="190" t="s">
        <v>11</v>
      </c>
      <c r="J13" s="190"/>
      <c r="K13" s="190"/>
      <c r="L13" s="38">
        <f>SUM(ExpenseMarch[Amount
(incl. GST)])</f>
        <v>0</v>
      </c>
      <c r="M13" s="38"/>
      <c r="N13" s="38">
        <f>SUM(ExpenseMarch[GST])</f>
        <v>0</v>
      </c>
      <c r="O13" s="38">
        <f>SUM(ExpenseMarch[Amount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67"/>
      <c r="S16" s="68"/>
      <c r="T16" s="71" t="str">
        <f>IF(AssetsMarch[[#This Row],[Amount
(incl. GST)]]="", "", IF(AssetsMarch[[#This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IF(AssetsMarch[[#This Row],[Amount
(incl. GST)]]="", "", IF(AssetsMarch[[#This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IF(AssetsMarch[[#This Row],[Amount
(incl. GST)]]="", "", IF(AssetsMarch[[#This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IF(AssetsMarch[[#This Row],[Amount
(incl. GST)]]="", "", IF(AssetsMarch[[#This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IF(AssetsMarch[[#This Row],[Amount
(incl. GST)]]="", "", IF(AssetsMarch[[#This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SUMIF(AssetsMarch[Tax method], $S23, AssetsMarch[Amount
(incl. GST)])</f>
        <v>0</v>
      </c>
      <c r="V23" s="74">
        <f>SUMIF(AssetsMarch[Tax method], $S23, AssetsMarch[GST])</f>
        <v>0</v>
      </c>
      <c r="W23" s="74">
        <f>SUMIF(AssetsMarch[Tax method], $S23, AssetsMarch[Amount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SUMIF(AssetsMarch[Tax method], $S24, AssetsMarch[Amount
(incl. GST)])</f>
        <v>0</v>
      </c>
      <c r="V24" s="74">
        <f>SUMIF(AssetsMarch[Tax method], $S24, AssetsMarch[GST])</f>
        <v>0</v>
      </c>
      <c r="W24" s="74">
        <f>SUMIF(AssetsMarch[Tax method], $S24, AssetsMarch[Amount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zkBIxAs6KeYBzVaDks4f0Rf8XWQHEffUQvgJmvDhV0SjWG6ezI9aR1Fa6EqEEBBRJRsUYSRFaxb3eqCW/QLVPA==" saltValue="YzyPpmvUe7MigL8qibni1w=="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9A6801D3-4C0E-48A1-9633-A8D953DBDA83}">
          <x14:formula1>
            <xm:f>'Tax rates &amp; key data'!$A$28:$A$29</xm:f>
          </x14:formula1>
          <xm:sqref>E16:E45 U16:U20 M16:M45</xm:sqref>
        </x14:dataValidation>
        <x14:dataValidation type="list" allowBlank="1" showInputMessage="1" showErrorMessage="1" xr:uid="{EBF3870C-8DA1-4171-976B-D8B2F2B7E444}">
          <x14:formula1>
            <xm:f>'Client Setup'!$A$11:$A$20</xm:f>
          </x14:formula1>
          <xm:sqref>C16:C45</xm:sqref>
        </x14:dataValidation>
        <x14:dataValidation type="list" allowBlank="1" showInputMessage="1" showErrorMessage="1" xr:uid="{472CF1B8-1C9A-4C3B-9AB3-560BEA5B1289}">
          <x14:formula1>
            <xm:f>'Client Setup'!$A$24:$A$33</xm:f>
          </x14:formula1>
          <xm:sqref>K16:K45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B2DB7-2084-4973-AECF-3046E4246080}">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156</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MATCH(April!O4,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MATCH(April!O4,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MATCH(April!O4,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SUM(IncomeApril[Amount
(incl. GST)])</f>
        <v>0</v>
      </c>
      <c r="E13" s="37"/>
      <c r="F13" s="36">
        <f>SUM(IncomeApril[GST])</f>
        <v>0</v>
      </c>
      <c r="G13" s="36">
        <f>SUM(IncomeApril[Amount
(Ex GST)])</f>
        <v>0</v>
      </c>
      <c r="H13" s="30"/>
      <c r="I13" s="190" t="s">
        <v>11</v>
      </c>
      <c r="J13" s="190"/>
      <c r="K13" s="190"/>
      <c r="L13" s="38">
        <f>SUM(ExpenseApril[Amount
(incl. GST)])</f>
        <v>0</v>
      </c>
      <c r="M13" s="38"/>
      <c r="N13" s="38">
        <f>SUM(ExpenseApril[GST])</f>
        <v>0</v>
      </c>
      <c r="O13" s="38">
        <f>SUM(ExpenseApril[Amount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85"/>
      <c r="S16" s="68"/>
      <c r="T16" s="71" t="str">
        <f>IF(AssetsApril[[#This Row],[Amount
(incl. GST)]]="", "", IF(AssetsApril[[#This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IF(AssetsApril[[#This Row],[Amount
(incl. GST)]]="", "", IF(AssetsApril[[#This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IF(AssetsApril[[#This Row],[Amount
(incl. GST)]]="", "", IF(AssetsApril[[#This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IF(AssetsApril[[#This Row],[Amount
(incl. GST)]]="", "", IF(AssetsApril[[#This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IF(AssetsApril[[#This Row],[Amount
(incl. GST)]]="", "", IF(AssetsApril[[#This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SUMIF(AssetsApril[Tax method], $S23, AssetsApril[Amount
(incl. GST)])</f>
        <v>0</v>
      </c>
      <c r="V23" s="74">
        <f>SUMIF(AssetsApril[Tax method], $S23, AssetsApril[GST])</f>
        <v>0</v>
      </c>
      <c r="W23" s="74">
        <f>SUMIF(AssetsApril[Tax method], $S23, AssetsApril[Amount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SUMIF(AssetsApril[Tax method], $S24, AssetsApril[Amount
(incl. GST)])</f>
        <v>0</v>
      </c>
      <c r="V24" s="74">
        <f>SUMIF(AssetsApril[Tax method], $S24, AssetsApril[GST])</f>
        <v>0</v>
      </c>
      <c r="W24" s="74">
        <f>SUMIF(AssetsApril[Tax method], $S24, AssetsApril[Amount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svDxWGcNO8aqK6FDlWdj2MFgnDlu+XWgeGkNUPUvYsSQXOEjbzZPRfvxF9Cbfxqijz5S2Embmxg2oSEbhEvljQ==" saltValue="YGkmpotDKRynBJl+iSn2RA=="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8886FF8A-7D00-4B10-8B63-136BA3A228A1}">
          <x14:formula1>
            <xm:f>'Tax rates &amp; key data'!$A$28:$A$29</xm:f>
          </x14:formula1>
          <xm:sqref>E16:E45 U16:U20 M16:M45</xm:sqref>
        </x14:dataValidation>
        <x14:dataValidation type="list" allowBlank="1" showInputMessage="1" showErrorMessage="1" xr:uid="{279A02F9-3A9A-4D3C-A009-131A6B0C9DA7}">
          <x14:formula1>
            <xm:f>'Client Setup'!$A$11:$A$20</xm:f>
          </x14:formula1>
          <xm:sqref>C16:C45</xm:sqref>
        </x14:dataValidation>
        <x14:dataValidation type="list" allowBlank="1" showInputMessage="1" showErrorMessage="1" xr:uid="{15CA5192-4428-482F-9BB0-A138A12C9657}">
          <x14:formula1>
            <xm:f>'Client Setup'!$A$24:$A$33</xm:f>
          </x14:formula1>
          <xm:sqref>K16:K45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5738D-B411-45F5-9D23-1D6B7C0D0866}">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157</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MATCH(May!O4,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MATCH(May!O4,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MATCH(May!O4,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SUM(IncomeMay[Amount
(incl. GST)])</f>
        <v>0</v>
      </c>
      <c r="E13" s="37"/>
      <c r="F13" s="36">
        <f>SUM(IncomeMay[GST])</f>
        <v>0</v>
      </c>
      <c r="G13" s="36">
        <f>SUM(IncomeMay[Amount
(Ex GST)])</f>
        <v>0</v>
      </c>
      <c r="H13" s="30"/>
      <c r="I13" s="190" t="s">
        <v>11</v>
      </c>
      <c r="J13" s="190"/>
      <c r="K13" s="190"/>
      <c r="L13" s="38">
        <f>SUM(ExpenseMay[Amount
(incl. GST)])</f>
        <v>0</v>
      </c>
      <c r="M13" s="38"/>
      <c r="N13" s="38">
        <f>SUM(ExpenseMay[GST])</f>
        <v>0</v>
      </c>
      <c r="O13" s="38">
        <f>SUM(ExpenseMay[Amount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85"/>
      <c r="S16" s="68"/>
      <c r="T16" s="71" t="str">
        <f>IF(AssetsMay[[#This Row],[Amount
(incl. GST)]]="", "", IF(AssetsMay[[#This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IF(AssetsMay[[#This Row],[Amount
(incl. GST)]]="", "", IF(AssetsMay[[#This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IF(AssetsMay[[#This Row],[Amount
(incl. GST)]]="", "", IF(AssetsMay[[#This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IF(AssetsMay[[#This Row],[Amount
(incl. GST)]]="", "", IF(AssetsMay[[#This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IF(AssetsMay[[#This Row],[Amount
(incl. GST)]]="", "", IF(AssetsMay[[#This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SUMIF(AssetsMay[Tax method], $S23, AssetsMay[Amount
(incl. GST)])</f>
        <v>0</v>
      </c>
      <c r="V23" s="74">
        <f>SUMIF(AssetsMay[Tax method], $S23, AssetsMay[GST])</f>
        <v>0</v>
      </c>
      <c r="W23" s="74">
        <f>SUMIF(AssetsMay[Tax method], $S23, AssetsMay[Amount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SUMIF(AssetsMay[Tax method], $S24, AssetsMay[Amount
(incl. GST)])</f>
        <v>0</v>
      </c>
      <c r="V24" s="74">
        <f>SUMIF(AssetsMay[Tax method], $S24, AssetsMay[GST])</f>
        <v>0</v>
      </c>
      <c r="W24" s="74">
        <f>SUMIF(AssetsMay[Tax method], $S24, AssetsMay[Amount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xMnhzMXDSgGRkkylb2fXuGXJuW6VhwAAV9OxnvocsXqEiezvolWjeKfYn0vbKj/sV5KlvN25DKv5Xe2RpSPytg==" saltValue="6RJlamhFUl+cjBGBavFFvg=="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FC706EA9-EBFE-4E78-BA58-FADCEF573EE4}">
          <x14:formula1>
            <xm:f>'Tax rates &amp; key data'!$A$28:$A$29</xm:f>
          </x14:formula1>
          <xm:sqref>E16:E45 U16:U20 M16:M45</xm:sqref>
        </x14:dataValidation>
        <x14:dataValidation type="list" allowBlank="1" showInputMessage="1" showErrorMessage="1" xr:uid="{964F0E8D-AD01-446C-A17E-F1582E543A15}">
          <x14:formula1>
            <xm:f>'Client Setup'!$A$11:$A$20</xm:f>
          </x14:formula1>
          <xm:sqref>C16:C45</xm:sqref>
        </x14:dataValidation>
        <x14:dataValidation type="list" allowBlank="1" showInputMessage="1" showErrorMessage="1" xr:uid="{51BFAE6C-CABA-4980-BADC-4947B6E8F0E6}">
          <x14:formula1>
            <xm:f>'Client Setup'!$A$24:$A$33</xm:f>
          </x14:formula1>
          <xm:sqref>K16:K45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DDF1B-1CEC-4EDE-B601-0EAC3C1E0422}">
  <sheetPr>
    <pageSetUpPr fitToPage="1"/>
  </sheetPr>
  <dimension ref="A1:W47"/>
  <sheetViews>
    <sheetView workbookViewId="0">
      <selection activeCell="J8" sqref="J8"/>
    </sheetView>
  </sheetViews>
  <sheetFormatPr defaultColWidth="9.42578125" defaultRowHeight="16.5" x14ac:dyDescent="0.3"/>
  <cols>
    <col min="1" max="1" width="19.140625" style="2" bestFit="1" customWidth="1"/>
    <col min="2" max="2" width="33.7109375" style="23" customWidth="1"/>
    <col min="3" max="3" width="17.140625" style="2" customWidth="1"/>
    <col min="4" max="4" width="15.85546875" style="2" bestFit="1" customWidth="1"/>
    <col min="5" max="5" width="30.140625" style="2" bestFit="1" customWidth="1"/>
    <col min="6" max="6" width="14.7109375" style="2" bestFit="1" customWidth="1"/>
    <col min="7" max="7" width="14.85546875" style="2" bestFit="1" customWidth="1"/>
    <col min="8" max="8" width="5.140625" style="1" customWidth="1"/>
    <col min="9" max="9" width="13" style="2" customWidth="1"/>
    <col min="10" max="10" width="33.7109375" style="2" customWidth="1"/>
    <col min="11" max="11" width="17.28515625" style="2" bestFit="1" customWidth="1"/>
    <col min="12" max="12" width="18.28515625" style="2" bestFit="1" customWidth="1"/>
    <col min="13" max="13" width="14.5703125" style="2" bestFit="1" customWidth="1"/>
    <col min="14" max="14" width="16.140625" style="2" customWidth="1"/>
    <col min="15" max="15" width="14.140625" style="2" bestFit="1" customWidth="1"/>
    <col min="16" max="16" width="4" style="2" customWidth="1"/>
    <col min="17" max="17" width="11.5703125" style="2" customWidth="1"/>
    <col min="18" max="18" width="33.7109375" style="2" customWidth="1"/>
    <col min="19" max="19" width="13.7109375" style="2" bestFit="1" customWidth="1"/>
    <col min="20" max="20" width="20.140625" style="2" bestFit="1" customWidth="1"/>
    <col min="21" max="21" width="13.28515625" style="2" bestFit="1" customWidth="1"/>
    <col min="22" max="22" width="12.28515625" style="2" bestFit="1" customWidth="1"/>
    <col min="23" max="23" width="16.5703125" style="2" customWidth="1"/>
    <col min="24" max="16384" width="9.42578125" style="2"/>
  </cols>
  <sheetData>
    <row r="1" spans="1:23" s="22" customFormat="1" ht="75" customHeight="1" x14ac:dyDescent="0.7">
      <c r="A1" s="20"/>
      <c r="B1" s="21"/>
      <c r="C1" s="187" t="s">
        <v>158</v>
      </c>
      <c r="D1" s="187"/>
      <c r="E1" s="187"/>
      <c r="F1" s="187"/>
      <c r="G1" s="187"/>
      <c r="H1" s="187"/>
      <c r="I1" s="187"/>
      <c r="J1" s="187"/>
      <c r="K1" s="187"/>
      <c r="L1" s="187"/>
      <c r="M1" s="187"/>
      <c r="N1" s="187"/>
      <c r="O1" s="187"/>
      <c r="P1" s="187"/>
      <c r="Q1" s="187"/>
      <c r="R1" s="187"/>
      <c r="S1" s="187"/>
      <c r="T1" s="187"/>
      <c r="U1" s="187"/>
      <c r="V1" s="187"/>
      <c r="W1" s="20"/>
    </row>
    <row r="2" spans="1:23" ht="18" customHeight="1" x14ac:dyDescent="0.3">
      <c r="C2" s="24"/>
    </row>
    <row r="3" spans="1:23" ht="18" customHeight="1" x14ac:dyDescent="0.3">
      <c r="A3" s="83" t="s">
        <v>1</v>
      </c>
      <c r="B3" s="84" t="str">
        <f>'Sole Trader Business Summary'!B2</f>
        <v>&lt;business name&gt;</v>
      </c>
      <c r="C3" s="25"/>
      <c r="D3" s="161" t="s">
        <v>77</v>
      </c>
      <c r="E3" s="161"/>
      <c r="F3" s="161"/>
      <c r="G3" s="161"/>
      <c r="H3" s="25"/>
      <c r="I3" s="161" t="s">
        <v>79</v>
      </c>
      <c r="J3" s="161"/>
      <c r="K3" s="161"/>
      <c r="L3" s="161"/>
      <c r="M3" s="161"/>
      <c r="N3" s="26" t="s">
        <v>89</v>
      </c>
      <c r="O3" s="26" t="s">
        <v>87</v>
      </c>
      <c r="R3" s="25"/>
      <c r="S3" s="25"/>
      <c r="T3" s="25"/>
      <c r="U3" s="25"/>
      <c r="V3" s="25"/>
      <c r="W3" s="25"/>
    </row>
    <row r="4" spans="1:23" ht="18" customHeight="1" x14ac:dyDescent="0.3">
      <c r="A4" s="83" t="s">
        <v>2</v>
      </c>
      <c r="B4" s="84" t="str">
        <f>'Sole Trader Business Summary'!B3</f>
        <v>&lt;business activity&gt;</v>
      </c>
      <c r="C4" s="25"/>
      <c r="D4" s="152" t="s">
        <v>69</v>
      </c>
      <c r="E4" s="153"/>
      <c r="F4" s="154"/>
      <c r="G4" s="72">
        <f>G13</f>
        <v>0</v>
      </c>
      <c r="H4" s="25"/>
      <c r="I4" s="183" t="s">
        <v>38</v>
      </c>
      <c r="J4" s="184"/>
      <c r="K4" s="185"/>
      <c r="L4" s="78">
        <f>F13-N13-V23-V24</f>
        <v>0</v>
      </c>
      <c r="M4" s="74"/>
      <c r="N4" s="27" t="s">
        <v>90</v>
      </c>
      <c r="O4" s="28">
        <f>G7*12</f>
        <v>0</v>
      </c>
      <c r="T4" s="25"/>
      <c r="V4" s="25"/>
      <c r="W4" s="25"/>
    </row>
    <row r="5" spans="1:23" ht="18" customHeight="1" x14ac:dyDescent="0.3">
      <c r="A5" s="83" t="s">
        <v>78</v>
      </c>
      <c r="B5" s="84" t="str">
        <f>'Sole Trader Business Summary'!B4</f>
        <v>&lt;business ABN&gt;</v>
      </c>
      <c r="C5" s="25"/>
      <c r="D5" s="152" t="s">
        <v>75</v>
      </c>
      <c r="E5" s="153"/>
      <c r="F5" s="154"/>
      <c r="G5" s="72">
        <f>O13</f>
        <v>0</v>
      </c>
      <c r="H5" s="25"/>
      <c r="I5" s="183" t="s">
        <v>82</v>
      </c>
      <c r="J5" s="184"/>
      <c r="K5" s="185"/>
      <c r="L5" s="73"/>
      <c r="M5" s="79">
        <f>O10/12</f>
        <v>0</v>
      </c>
      <c r="N5" s="27" t="s">
        <v>86</v>
      </c>
      <c r="O5" s="29">
        <f>INDEX('Tax rates &amp; key data'!$A$13:$A$18, MATCH(June!O4, 'Tax rates &amp; key data'!$A$13:$A$18))</f>
        <v>0</v>
      </c>
      <c r="P5" s="25"/>
      <c r="Q5" s="25"/>
      <c r="R5" s="25"/>
      <c r="S5" s="25"/>
      <c r="T5" s="25"/>
      <c r="U5" s="25"/>
      <c r="V5" s="25"/>
      <c r="W5" s="25"/>
    </row>
    <row r="6" spans="1:23" ht="18" customHeight="1" x14ac:dyDescent="0.3">
      <c r="A6" s="25"/>
      <c r="B6" s="25"/>
      <c r="C6" s="25"/>
      <c r="D6" s="152" t="s">
        <v>76</v>
      </c>
      <c r="E6" s="153"/>
      <c r="F6" s="154"/>
      <c r="G6" s="74">
        <f>W23</f>
        <v>0</v>
      </c>
      <c r="H6" s="30"/>
      <c r="I6" s="183" t="s">
        <v>18</v>
      </c>
      <c r="J6" s="184"/>
      <c r="K6" s="185"/>
      <c r="L6" s="73"/>
      <c r="M6" s="80">
        <f>L4+M5</f>
        <v>0</v>
      </c>
      <c r="N6" s="27" t="s">
        <v>84</v>
      </c>
      <c r="O6" s="32">
        <f>INDEX('Tax rates &amp; key data'!$C$13:$C$18, MATCH(June!O4, 'Tax rates &amp; key data'!$A$13:$A$18))</f>
        <v>0</v>
      </c>
      <c r="P6" s="25"/>
      <c r="Q6" s="25"/>
      <c r="R6" s="25"/>
      <c r="S6" s="25"/>
      <c r="T6" s="25"/>
      <c r="U6" s="25"/>
      <c r="V6" s="25"/>
      <c r="W6" s="25"/>
    </row>
    <row r="7" spans="1:23" x14ac:dyDescent="0.3">
      <c r="A7" s="25"/>
      <c r="B7" s="25"/>
      <c r="C7" s="25"/>
      <c r="D7" s="155" t="s">
        <v>12</v>
      </c>
      <c r="E7" s="156"/>
      <c r="F7" s="157"/>
      <c r="G7" s="75">
        <f>G4-(G5+G6)</f>
        <v>0</v>
      </c>
      <c r="H7" s="30"/>
      <c r="I7" s="25"/>
      <c r="J7" s="25"/>
      <c r="K7" s="25"/>
      <c r="L7" s="25"/>
      <c r="M7" s="31"/>
      <c r="N7" s="27" t="s">
        <v>85</v>
      </c>
      <c r="O7" s="32">
        <f>INDEX('Tax rates &amp; key data'!$D$13:$D$18, MATCH(June!O4, 'Tax rates &amp; key data'!$A$13:$A$18))</f>
        <v>0</v>
      </c>
      <c r="P7" s="25"/>
      <c r="Q7" s="25"/>
      <c r="R7" s="25"/>
      <c r="S7" s="25"/>
      <c r="T7" s="25"/>
      <c r="U7" s="25"/>
      <c r="V7" s="25"/>
      <c r="W7" s="25"/>
    </row>
    <row r="8" spans="1:23" x14ac:dyDescent="0.3">
      <c r="A8" s="25"/>
      <c r="B8" s="25"/>
      <c r="C8" s="25"/>
      <c r="D8" s="152" t="s">
        <v>80</v>
      </c>
      <c r="E8" s="153"/>
      <c r="F8" s="154"/>
      <c r="G8" s="76">
        <f>M5</f>
        <v>0</v>
      </c>
      <c r="H8" s="30"/>
      <c r="I8" s="25"/>
      <c r="J8" s="25"/>
      <c r="K8" s="25"/>
      <c r="L8" s="25"/>
      <c r="M8" s="31"/>
      <c r="N8" s="27" t="s">
        <v>92</v>
      </c>
      <c r="O8" s="33">
        <f>O6 + ((O4-O5)*O7)</f>
        <v>0</v>
      </c>
      <c r="P8" s="25"/>
      <c r="Q8" s="25"/>
      <c r="R8" s="25"/>
      <c r="S8" s="25"/>
      <c r="T8" s="25"/>
      <c r="U8" s="25"/>
      <c r="V8" s="25"/>
      <c r="W8" s="25"/>
    </row>
    <row r="9" spans="1:23" ht="18" customHeight="1" x14ac:dyDescent="0.3">
      <c r="A9" s="25"/>
      <c r="B9" s="25"/>
      <c r="C9" s="25"/>
      <c r="D9" s="163" t="s">
        <v>81</v>
      </c>
      <c r="E9" s="164"/>
      <c r="F9" s="165"/>
      <c r="G9" s="77">
        <f>G7-G8</f>
        <v>0</v>
      </c>
      <c r="H9" s="30"/>
      <c r="I9" s="25"/>
      <c r="J9" s="25"/>
      <c r="K9" s="25"/>
      <c r="L9" s="25"/>
      <c r="M9" s="31"/>
      <c r="N9" s="27" t="s">
        <v>88</v>
      </c>
      <c r="O9" s="33">
        <f>MAX(O4*'Tax rates &amp; key data'!$D$20, 0)</f>
        <v>0</v>
      </c>
      <c r="P9" s="25"/>
      <c r="Q9" s="25"/>
      <c r="R9" s="25"/>
      <c r="S9" s="25"/>
      <c r="T9" s="25"/>
      <c r="U9" s="25"/>
      <c r="V9" s="25"/>
      <c r="W9" s="25"/>
    </row>
    <row r="10" spans="1:23" ht="18" customHeight="1" x14ac:dyDescent="0.3">
      <c r="A10" s="34"/>
      <c r="B10" s="34"/>
      <c r="C10" s="34"/>
      <c r="D10" s="34"/>
      <c r="E10" s="34"/>
      <c r="F10" s="34"/>
      <c r="G10" s="34"/>
      <c r="H10" s="30"/>
      <c r="I10" s="25"/>
      <c r="J10" s="25"/>
      <c r="K10" s="25"/>
      <c r="L10" s="25"/>
      <c r="M10" s="31"/>
      <c r="N10" s="26" t="s">
        <v>91</v>
      </c>
      <c r="O10" s="35">
        <f>O8+O9</f>
        <v>0</v>
      </c>
      <c r="P10" s="25"/>
      <c r="Q10" s="25"/>
      <c r="R10" s="25"/>
      <c r="S10" s="25"/>
      <c r="T10" s="25"/>
      <c r="U10" s="25"/>
      <c r="V10" s="25"/>
      <c r="W10" s="25"/>
    </row>
    <row r="11" spans="1:23" x14ac:dyDescent="0.3">
      <c r="A11" s="188" t="s">
        <v>67</v>
      </c>
      <c r="B11" s="188"/>
      <c r="C11" s="188"/>
      <c r="D11" s="188"/>
      <c r="E11" s="188"/>
      <c r="F11" s="188"/>
      <c r="G11" s="188"/>
      <c r="H11" s="30"/>
      <c r="I11" s="188" t="s">
        <v>68</v>
      </c>
      <c r="J11" s="188"/>
      <c r="K11" s="188"/>
      <c r="L11" s="188"/>
      <c r="M11" s="188"/>
      <c r="N11" s="188"/>
      <c r="O11" s="188"/>
      <c r="P11" s="25"/>
      <c r="Q11" s="188" t="s">
        <v>70</v>
      </c>
      <c r="R11" s="188"/>
      <c r="S11" s="188"/>
      <c r="T11" s="188"/>
      <c r="U11" s="188"/>
      <c r="V11" s="188"/>
      <c r="W11" s="188"/>
    </row>
    <row r="12" spans="1:23" ht="9" customHeight="1" x14ac:dyDescent="0.3">
      <c r="A12" s="25"/>
      <c r="B12" s="25"/>
      <c r="C12" s="25"/>
      <c r="D12" s="25"/>
      <c r="E12" s="25"/>
      <c r="F12" s="25"/>
      <c r="G12" s="25"/>
      <c r="H12" s="25"/>
      <c r="I12" s="25"/>
      <c r="J12" s="25"/>
      <c r="K12" s="25"/>
      <c r="L12" s="25"/>
      <c r="M12" s="25"/>
      <c r="N12" s="25"/>
      <c r="O12" s="25"/>
      <c r="P12" s="25"/>
      <c r="Q12" s="25"/>
      <c r="R12" s="25"/>
      <c r="S12" s="25"/>
      <c r="T12" s="25"/>
      <c r="U12" s="25"/>
      <c r="V12" s="25"/>
      <c r="W12" s="25"/>
    </row>
    <row r="13" spans="1:23" ht="24" customHeight="1" x14ac:dyDescent="0.3">
      <c r="A13" s="191" t="s">
        <v>8</v>
      </c>
      <c r="B13" s="191"/>
      <c r="C13" s="191"/>
      <c r="D13" s="36">
        <f>SUM(IncomeJune[Amount
(incl. GST)])</f>
        <v>0</v>
      </c>
      <c r="E13" s="37"/>
      <c r="F13" s="36">
        <f>SUM(IncomeJune[GST])</f>
        <v>0</v>
      </c>
      <c r="G13" s="36">
        <f>SUM(IncomeJune[Amount
(Ex GST)])</f>
        <v>0</v>
      </c>
      <c r="H13" s="30"/>
      <c r="I13" s="190" t="s">
        <v>11</v>
      </c>
      <c r="J13" s="190"/>
      <c r="K13" s="190"/>
      <c r="L13" s="38">
        <f>SUM(ExpenseJune[Amount
(incl. GST)])</f>
        <v>0</v>
      </c>
      <c r="M13" s="38"/>
      <c r="N13" s="38">
        <f>SUM(ExpenseJune[GST])</f>
        <v>0</v>
      </c>
      <c r="O13" s="38">
        <f>SUM(ExpenseJune[Amount
(Ex GST)])</f>
        <v>0</v>
      </c>
      <c r="P13" s="25"/>
      <c r="Q13" s="25"/>
      <c r="R13" s="25"/>
      <c r="S13" s="25"/>
      <c r="T13" s="25"/>
      <c r="U13" s="25"/>
      <c r="V13" s="25"/>
      <c r="W13" s="25"/>
    </row>
    <row r="14" spans="1:23" ht="9" customHeight="1" x14ac:dyDescent="0.3">
      <c r="A14" s="39"/>
      <c r="B14" s="39"/>
      <c r="C14" s="40"/>
      <c r="D14" s="41"/>
      <c r="E14" s="42"/>
      <c r="F14" s="41"/>
      <c r="G14" s="43"/>
      <c r="H14" s="30"/>
      <c r="I14" s="44"/>
      <c r="J14" s="44"/>
      <c r="K14" s="44"/>
      <c r="L14" s="45"/>
      <c r="M14" s="45"/>
      <c r="N14" s="45"/>
      <c r="O14" s="45"/>
      <c r="P14" s="25"/>
      <c r="Q14" s="25"/>
      <c r="R14" s="25"/>
      <c r="S14" s="25"/>
      <c r="T14" s="25"/>
      <c r="U14" s="25"/>
      <c r="V14" s="25"/>
      <c r="W14" s="25"/>
    </row>
    <row r="15" spans="1:23" s="3" customFormat="1" ht="43.5" customHeight="1" x14ac:dyDescent="0.35">
      <c r="A15" s="46" t="s">
        <v>14</v>
      </c>
      <c r="B15" s="46" t="s">
        <v>3</v>
      </c>
      <c r="C15" s="46" t="s">
        <v>59</v>
      </c>
      <c r="D15" s="47" t="s">
        <v>62</v>
      </c>
      <c r="E15" s="47" t="s">
        <v>64</v>
      </c>
      <c r="F15" s="48" t="s">
        <v>5</v>
      </c>
      <c r="G15" s="49" t="s">
        <v>63</v>
      </c>
      <c r="H15" s="50"/>
      <c r="I15" s="46" t="s">
        <v>14</v>
      </c>
      <c r="J15" s="46" t="s">
        <v>10</v>
      </c>
      <c r="K15" s="46" t="s">
        <v>61</v>
      </c>
      <c r="L15" s="47" t="s">
        <v>62</v>
      </c>
      <c r="M15" s="47" t="s">
        <v>64</v>
      </c>
      <c r="N15" s="48" t="s">
        <v>5</v>
      </c>
      <c r="O15" s="49" t="s">
        <v>63</v>
      </c>
      <c r="P15" s="25"/>
      <c r="Q15" s="51" t="s">
        <v>14</v>
      </c>
      <c r="R15" s="52" t="s">
        <v>72</v>
      </c>
      <c r="S15" s="47" t="s">
        <v>62</v>
      </c>
      <c r="T15" s="47" t="s">
        <v>71</v>
      </c>
      <c r="U15" s="47" t="s">
        <v>64</v>
      </c>
      <c r="V15" s="51" t="s">
        <v>5</v>
      </c>
      <c r="W15" s="53" t="s">
        <v>63</v>
      </c>
    </row>
    <row r="16" spans="1:23" ht="18" customHeight="1" x14ac:dyDescent="0.3">
      <c r="A16" s="62"/>
      <c r="B16" s="63"/>
      <c r="C16" s="56"/>
      <c r="D16" s="57"/>
      <c r="E16" s="58"/>
      <c r="F16" s="82">
        <f>IF(E16='Tax rates &amp; key data'!$A$28,D16/11, 0)</f>
        <v>0</v>
      </c>
      <c r="G16" s="82">
        <f>D16-F16</f>
        <v>0</v>
      </c>
      <c r="H16" s="30"/>
      <c r="I16" s="62"/>
      <c r="J16" s="63"/>
      <c r="K16" s="56"/>
      <c r="L16" s="57"/>
      <c r="M16" s="58"/>
      <c r="N16" s="82">
        <f>IF(M16='Tax rates &amp; key data'!$A$28,L16/11, 0)</f>
        <v>0</v>
      </c>
      <c r="O16" s="82">
        <f>L16-N16</f>
        <v>0</v>
      </c>
      <c r="P16" s="25"/>
      <c r="Q16" s="66"/>
      <c r="R16" s="85"/>
      <c r="S16" s="68"/>
      <c r="T16" s="71" t="str">
        <f>IF(AssetsJune[[#This Row],[Amount
(incl. GST)]]="", "", IF(AssetsJune[[#This Row],[Amount
(incl. GST)]]&gt;20000, 'Tax rates &amp; key data'!$A$35, 'Tax rates &amp; key data'!$A$34))</f>
        <v/>
      </c>
      <c r="U16" s="69"/>
      <c r="V16" s="81">
        <f>IF(U16='Tax rates &amp; key data'!$A$28,S16/11, 0)</f>
        <v>0</v>
      </c>
      <c r="W16" s="81">
        <f t="shared" ref="W16:W20" si="0">S16-V16</f>
        <v>0</v>
      </c>
    </row>
    <row r="17" spans="1:23" ht="18" customHeight="1" x14ac:dyDescent="0.3">
      <c r="A17" s="64"/>
      <c r="B17" s="65"/>
      <c r="C17" s="59"/>
      <c r="D17" s="60"/>
      <c r="E17" s="61"/>
      <c r="F17" s="82">
        <f>IF(E17='Tax rates &amp; key data'!$A$28,D17/11, 0)</f>
        <v>0</v>
      </c>
      <c r="G17" s="82">
        <f t="shared" ref="G17:G27" si="1">D17-F17</f>
        <v>0</v>
      </c>
      <c r="H17" s="30"/>
      <c r="I17" s="64"/>
      <c r="J17" s="65"/>
      <c r="K17" s="59"/>
      <c r="L17" s="60"/>
      <c r="M17" s="61"/>
      <c r="N17" s="82">
        <f>IF(M17='Tax rates &amp; key data'!$A$28,L17/11, 0)</f>
        <v>0</v>
      </c>
      <c r="O17" s="82">
        <f t="shared" ref="O17:O45" si="2">L17-N17</f>
        <v>0</v>
      </c>
      <c r="P17" s="25"/>
      <c r="Q17" s="66"/>
      <c r="R17" s="67"/>
      <c r="S17" s="68"/>
      <c r="T17" s="71" t="str">
        <f>IF(AssetsJune[[#This Row],[Amount
(incl. GST)]]="", "", IF(AssetsJune[[#This Row],[Amount
(incl. GST)]]&gt;20000, 'Tax rates &amp; key data'!$A$35, 'Tax rates &amp; key data'!$A$34))</f>
        <v/>
      </c>
      <c r="U17" s="69"/>
      <c r="V17" s="81">
        <f>IF(U17='Tax rates &amp; key data'!$A$28,S17/11, 0)</f>
        <v>0</v>
      </c>
      <c r="W17" s="81">
        <f t="shared" si="0"/>
        <v>0</v>
      </c>
    </row>
    <row r="18" spans="1:23" ht="18" customHeight="1" x14ac:dyDescent="0.3">
      <c r="A18" s="64"/>
      <c r="B18" s="65"/>
      <c r="C18" s="59"/>
      <c r="D18" s="60"/>
      <c r="E18" s="61"/>
      <c r="F18" s="82">
        <f>IF(E18='Tax rates &amp; key data'!$A$28,D18/11, 0)</f>
        <v>0</v>
      </c>
      <c r="G18" s="82">
        <f t="shared" si="1"/>
        <v>0</v>
      </c>
      <c r="H18" s="30"/>
      <c r="I18" s="64"/>
      <c r="J18" s="65"/>
      <c r="K18" s="59"/>
      <c r="L18" s="60"/>
      <c r="M18" s="61"/>
      <c r="N18" s="82">
        <f>IF(M18='Tax rates &amp; key data'!$A$28,L18/11, 0)</f>
        <v>0</v>
      </c>
      <c r="O18" s="82">
        <f t="shared" si="2"/>
        <v>0</v>
      </c>
      <c r="P18" s="25"/>
      <c r="Q18" s="70"/>
      <c r="R18" s="67"/>
      <c r="S18" s="68"/>
      <c r="T18" s="71" t="str">
        <f>IF(AssetsJune[[#This Row],[Amount
(incl. GST)]]="", "", IF(AssetsJune[[#This Row],[Amount
(incl. GST)]]&gt;20000, 'Tax rates &amp; key data'!$A$35, 'Tax rates &amp; key data'!$A$34))</f>
        <v/>
      </c>
      <c r="U18" s="69"/>
      <c r="V18" s="81">
        <f>IF(U18='Tax rates &amp; key data'!$A$28,S18/11, 0)</f>
        <v>0</v>
      </c>
      <c r="W18" s="81">
        <f t="shared" si="0"/>
        <v>0</v>
      </c>
    </row>
    <row r="19" spans="1:23" ht="18" customHeight="1" x14ac:dyDescent="0.3">
      <c r="A19" s="64"/>
      <c r="B19" s="65"/>
      <c r="C19" s="59"/>
      <c r="D19" s="60"/>
      <c r="E19" s="61"/>
      <c r="F19" s="82">
        <f>IF(E19='Tax rates &amp; key data'!$A$28,D19/11, 0)</f>
        <v>0</v>
      </c>
      <c r="G19" s="82">
        <f t="shared" si="1"/>
        <v>0</v>
      </c>
      <c r="H19" s="30"/>
      <c r="I19" s="64"/>
      <c r="J19" s="65"/>
      <c r="K19" s="59"/>
      <c r="L19" s="60"/>
      <c r="M19" s="61"/>
      <c r="N19" s="82">
        <f>IF(M19='Tax rates &amp; key data'!$A$28,L19/11, 0)</f>
        <v>0</v>
      </c>
      <c r="O19" s="82">
        <f t="shared" si="2"/>
        <v>0</v>
      </c>
      <c r="P19" s="25"/>
      <c r="Q19" s="70"/>
      <c r="R19" s="67"/>
      <c r="S19" s="68"/>
      <c r="T19" s="71" t="str">
        <f>IF(AssetsJune[[#This Row],[Amount
(incl. GST)]]="", "", IF(AssetsJune[[#This Row],[Amount
(incl. GST)]]&gt;20000, 'Tax rates &amp; key data'!$A$35, 'Tax rates &amp; key data'!$A$34))</f>
        <v/>
      </c>
      <c r="U19" s="69"/>
      <c r="V19" s="81">
        <f>IF(U19='Tax rates &amp; key data'!$A$28,S19/11, 0)</f>
        <v>0</v>
      </c>
      <c r="W19" s="81">
        <f t="shared" si="0"/>
        <v>0</v>
      </c>
    </row>
    <row r="20" spans="1:23" ht="18" customHeight="1" x14ac:dyDescent="0.3">
      <c r="A20" s="64"/>
      <c r="B20" s="65"/>
      <c r="C20" s="59"/>
      <c r="D20" s="60"/>
      <c r="E20" s="61"/>
      <c r="F20" s="82">
        <f>IF(E20='Tax rates &amp; key data'!$A$28,D20/11, 0)</f>
        <v>0</v>
      </c>
      <c r="G20" s="82">
        <f t="shared" si="1"/>
        <v>0</v>
      </c>
      <c r="H20" s="30"/>
      <c r="I20" s="64"/>
      <c r="J20" s="65"/>
      <c r="K20" s="59"/>
      <c r="L20" s="60"/>
      <c r="M20" s="61"/>
      <c r="N20" s="82">
        <f>IF(M20='Tax rates &amp; key data'!$A$28,L20/11, 0)</f>
        <v>0</v>
      </c>
      <c r="O20" s="82">
        <f t="shared" si="2"/>
        <v>0</v>
      </c>
      <c r="P20" s="25"/>
      <c r="Q20" s="70"/>
      <c r="R20" s="67"/>
      <c r="S20" s="68"/>
      <c r="T20" s="71" t="str">
        <f>IF(AssetsJune[[#This Row],[Amount
(incl. GST)]]="", "", IF(AssetsJune[[#This Row],[Amount
(incl. GST)]]&gt;20000, 'Tax rates &amp; key data'!$A$35, 'Tax rates &amp; key data'!$A$34))</f>
        <v/>
      </c>
      <c r="U20" s="69"/>
      <c r="V20" s="81">
        <f>IF(U20='Tax rates &amp; key data'!$A$28,S20/11, 0)</f>
        <v>0</v>
      </c>
      <c r="W20" s="81">
        <f t="shared" si="0"/>
        <v>0</v>
      </c>
    </row>
    <row r="21" spans="1:23" ht="18" customHeight="1" x14ac:dyDescent="0.3">
      <c r="A21" s="64"/>
      <c r="B21" s="65"/>
      <c r="C21" s="59"/>
      <c r="D21" s="60"/>
      <c r="E21" s="61"/>
      <c r="F21" s="82">
        <f>IF(E21='Tax rates &amp; key data'!$A$28,D21/11, 0)</f>
        <v>0</v>
      </c>
      <c r="G21" s="82">
        <f t="shared" si="1"/>
        <v>0</v>
      </c>
      <c r="H21" s="30"/>
      <c r="I21" s="64"/>
      <c r="J21" s="65"/>
      <c r="K21" s="59"/>
      <c r="L21" s="60"/>
      <c r="M21" s="61"/>
      <c r="N21" s="82">
        <f>IF(M21='Tax rates &amp; key data'!$A$28,L21/11, 0)</f>
        <v>0</v>
      </c>
      <c r="O21" s="82">
        <f t="shared" si="2"/>
        <v>0</v>
      </c>
      <c r="P21" s="25"/>
      <c r="Q21" s="25"/>
      <c r="R21" s="25"/>
      <c r="S21" s="25"/>
      <c r="T21" s="25"/>
      <c r="U21" s="25"/>
      <c r="V21" s="25"/>
      <c r="W21" s="25"/>
    </row>
    <row r="22" spans="1:23" ht="18" customHeight="1" x14ac:dyDescent="0.3">
      <c r="A22" s="64"/>
      <c r="B22" s="65"/>
      <c r="C22" s="59"/>
      <c r="D22" s="60"/>
      <c r="E22" s="61"/>
      <c r="F22" s="82">
        <f>IF(E22='Tax rates &amp; key data'!$A$28,D22/11, 0)</f>
        <v>0</v>
      </c>
      <c r="G22" s="82">
        <f t="shared" si="1"/>
        <v>0</v>
      </c>
      <c r="H22" s="30"/>
      <c r="I22" s="64"/>
      <c r="J22" s="65"/>
      <c r="K22" s="59"/>
      <c r="L22" s="60"/>
      <c r="M22" s="61"/>
      <c r="N22" s="82">
        <f>IF(M22='Tax rates &amp; key data'!$A$28,L22/11, 0)</f>
        <v>0</v>
      </c>
      <c r="O22" s="82">
        <f t="shared" si="2"/>
        <v>0</v>
      </c>
      <c r="P22" s="25"/>
      <c r="Q22" s="25"/>
      <c r="R22" s="25"/>
      <c r="S22" s="189" t="s">
        <v>60</v>
      </c>
      <c r="T22" s="189"/>
      <c r="U22" s="47" t="s">
        <v>15</v>
      </c>
      <c r="V22" s="47" t="s">
        <v>5</v>
      </c>
      <c r="W22" s="54" t="s">
        <v>74</v>
      </c>
    </row>
    <row r="23" spans="1:23" s="3" customFormat="1" ht="22.5" customHeight="1" x14ac:dyDescent="0.35">
      <c r="A23" s="64"/>
      <c r="B23" s="65"/>
      <c r="C23" s="59"/>
      <c r="D23" s="60"/>
      <c r="E23" s="61"/>
      <c r="F23" s="82">
        <f>IF(E23='Tax rates &amp; key data'!$A$28,D23/11, 0)</f>
        <v>0</v>
      </c>
      <c r="G23" s="82">
        <f t="shared" si="1"/>
        <v>0</v>
      </c>
      <c r="H23" s="30"/>
      <c r="I23" s="64"/>
      <c r="J23" s="65"/>
      <c r="K23" s="59"/>
      <c r="L23" s="60"/>
      <c r="M23" s="61"/>
      <c r="N23" s="82">
        <f>IF(M23='Tax rates &amp; key data'!$A$28,L23/11, 0)</f>
        <v>0</v>
      </c>
      <c r="O23" s="82">
        <f t="shared" si="2"/>
        <v>0</v>
      </c>
      <c r="P23" s="25"/>
      <c r="Q23" s="25"/>
      <c r="R23" s="25"/>
      <c r="S23" s="186" t="str">
        <f>'Tax rates &amp; key data'!$A$34</f>
        <v>Immediate write-off</v>
      </c>
      <c r="T23" s="186"/>
      <c r="U23" s="74">
        <f>SUMIF(AssetsJune[Tax method], $S23, AssetsJune[Amount
(incl. GST)])</f>
        <v>0</v>
      </c>
      <c r="V23" s="74">
        <f>SUMIF(AssetsJune[Tax method], $S23, AssetsJune[GST])</f>
        <v>0</v>
      </c>
      <c r="W23" s="74">
        <f>SUMIF(AssetsJune[Tax method], $S23, AssetsJune[Amount
(Ex GST)])</f>
        <v>0</v>
      </c>
    </row>
    <row r="24" spans="1:23" ht="18" customHeight="1" x14ac:dyDescent="0.3">
      <c r="A24" s="64"/>
      <c r="B24" s="65"/>
      <c r="C24" s="59"/>
      <c r="D24" s="60"/>
      <c r="E24" s="61"/>
      <c r="F24" s="82">
        <f>IF(E24='Tax rates &amp; key data'!$A$28,D24/11, 0)</f>
        <v>0</v>
      </c>
      <c r="G24" s="82">
        <f t="shared" si="1"/>
        <v>0</v>
      </c>
      <c r="H24" s="30"/>
      <c r="I24" s="64"/>
      <c r="J24" s="65"/>
      <c r="K24" s="59"/>
      <c r="L24" s="60"/>
      <c r="M24" s="61"/>
      <c r="N24" s="82">
        <f>IF(M24='Tax rates &amp; key data'!$A$28,L24/11, 0)</f>
        <v>0</v>
      </c>
      <c r="O24" s="82">
        <f t="shared" si="2"/>
        <v>0</v>
      </c>
      <c r="P24" s="25"/>
      <c r="Q24" s="25"/>
      <c r="R24" s="25"/>
      <c r="S24" s="186" t="str">
        <f>'Tax rates &amp; key data'!$A$35</f>
        <v>Depreciation</v>
      </c>
      <c r="T24" s="186"/>
      <c r="U24" s="74">
        <f>SUMIF(AssetsJune[Tax method], $S24, AssetsJune[Amount
(incl. GST)])</f>
        <v>0</v>
      </c>
      <c r="V24" s="74">
        <f>SUMIF(AssetsJune[Tax method], $S24, AssetsJune[GST])</f>
        <v>0</v>
      </c>
      <c r="W24" s="74">
        <f>SUMIF(AssetsJune[Tax method], $S24, AssetsJune[Amount
(Ex GST)])</f>
        <v>0</v>
      </c>
    </row>
    <row r="25" spans="1:23" ht="18" customHeight="1" x14ac:dyDescent="0.3">
      <c r="A25" s="64"/>
      <c r="B25" s="65"/>
      <c r="C25" s="59"/>
      <c r="D25" s="60"/>
      <c r="E25" s="61"/>
      <c r="F25" s="82">
        <f>IF(E25='Tax rates &amp; key data'!$A$28,D25/11, 0)</f>
        <v>0</v>
      </c>
      <c r="G25" s="82">
        <f t="shared" si="1"/>
        <v>0</v>
      </c>
      <c r="H25" s="30"/>
      <c r="I25" s="64"/>
      <c r="J25" s="65"/>
      <c r="K25" s="59"/>
      <c r="L25" s="60"/>
      <c r="M25" s="61"/>
      <c r="N25" s="82">
        <f>IF(M25='Tax rates &amp; key data'!$A$28,L25/11, 0)</f>
        <v>0</v>
      </c>
      <c r="O25" s="82">
        <f t="shared" si="2"/>
        <v>0</v>
      </c>
      <c r="P25" s="25"/>
      <c r="Q25" s="25"/>
      <c r="R25" s="25"/>
      <c r="S25" s="25"/>
      <c r="T25" s="25"/>
      <c r="U25" s="25"/>
      <c r="V25" s="25"/>
      <c r="W25" s="25"/>
    </row>
    <row r="26" spans="1:23" ht="18" customHeight="1" x14ac:dyDescent="0.3">
      <c r="A26" s="64"/>
      <c r="B26" s="65"/>
      <c r="C26" s="59"/>
      <c r="D26" s="60"/>
      <c r="E26" s="61"/>
      <c r="F26" s="82">
        <f>IF(E26='Tax rates &amp; key data'!$A$28,D26/11, 0)</f>
        <v>0</v>
      </c>
      <c r="G26" s="82">
        <f t="shared" si="1"/>
        <v>0</v>
      </c>
      <c r="H26" s="30"/>
      <c r="I26" s="64"/>
      <c r="J26" s="65"/>
      <c r="K26" s="59"/>
      <c r="L26" s="60"/>
      <c r="M26" s="61"/>
      <c r="N26" s="82">
        <f>IF(M26='Tax rates &amp; key data'!$A$28,L26/11, 0)</f>
        <v>0</v>
      </c>
      <c r="O26" s="82">
        <f t="shared" si="2"/>
        <v>0</v>
      </c>
      <c r="P26" s="25"/>
      <c r="Q26" s="25"/>
      <c r="R26" s="25"/>
      <c r="S26" s="25"/>
      <c r="T26" s="25"/>
      <c r="U26" s="25"/>
      <c r="V26" s="25"/>
      <c r="W26" s="25"/>
    </row>
    <row r="27" spans="1:23" ht="18" customHeight="1" x14ac:dyDescent="0.3">
      <c r="A27" s="64"/>
      <c r="B27" s="65"/>
      <c r="C27" s="59"/>
      <c r="D27" s="60"/>
      <c r="E27" s="61"/>
      <c r="F27" s="82">
        <f>IF(E27='Tax rates &amp; key data'!$A$28,D27/11, 0)</f>
        <v>0</v>
      </c>
      <c r="G27" s="82">
        <f t="shared" si="1"/>
        <v>0</v>
      </c>
      <c r="H27" s="30"/>
      <c r="I27" s="64"/>
      <c r="J27" s="65"/>
      <c r="K27" s="59"/>
      <c r="L27" s="60"/>
      <c r="M27" s="61"/>
      <c r="N27" s="82">
        <f>IF(M27='Tax rates &amp; key data'!$A$28,L27/11, 0)</f>
        <v>0</v>
      </c>
      <c r="O27" s="82">
        <f t="shared" si="2"/>
        <v>0</v>
      </c>
      <c r="P27" s="25"/>
      <c r="Q27" s="25"/>
      <c r="R27" s="25"/>
      <c r="S27" s="25"/>
      <c r="T27" s="25"/>
      <c r="U27" s="25"/>
      <c r="V27" s="25"/>
      <c r="W27" s="25"/>
    </row>
    <row r="28" spans="1:23" x14ac:dyDescent="0.3">
      <c r="A28" s="64"/>
      <c r="B28" s="65"/>
      <c r="C28" s="59"/>
      <c r="D28" s="60"/>
      <c r="E28" s="61"/>
      <c r="F28" s="82">
        <f>IF(E28='Tax rates &amp; key data'!$A$28,D28/11, 0)</f>
        <v>0</v>
      </c>
      <c r="G28" s="82"/>
      <c r="H28" s="30"/>
      <c r="I28" s="64"/>
      <c r="J28" s="65"/>
      <c r="K28" s="59"/>
      <c r="L28" s="60"/>
      <c r="M28" s="61"/>
      <c r="N28" s="82">
        <f>IF(M28='Tax rates &amp; key data'!$A$28,L28/11, 0)</f>
        <v>0</v>
      </c>
      <c r="O28" s="82">
        <f t="shared" si="2"/>
        <v>0</v>
      </c>
      <c r="P28" s="25"/>
      <c r="Q28" s="25"/>
      <c r="R28" s="25"/>
      <c r="S28" s="25"/>
      <c r="T28" s="25"/>
      <c r="U28" s="25"/>
      <c r="V28" s="25"/>
      <c r="W28" s="25"/>
    </row>
    <row r="29" spans="1:23" x14ac:dyDescent="0.3">
      <c r="A29" s="64"/>
      <c r="B29" s="65"/>
      <c r="C29" s="59"/>
      <c r="D29" s="60"/>
      <c r="E29" s="61"/>
      <c r="F29" s="82">
        <f>IF(E29='Tax rates &amp; key data'!$A$28,D29/11, 0)</f>
        <v>0</v>
      </c>
      <c r="G29" s="82">
        <f t="shared" ref="G29:G45" si="3">D29-F29</f>
        <v>0</v>
      </c>
      <c r="H29" s="30"/>
      <c r="I29" s="64"/>
      <c r="J29" s="65"/>
      <c r="K29" s="59"/>
      <c r="L29" s="60"/>
      <c r="M29" s="61"/>
      <c r="N29" s="82">
        <f>IF(M29='Tax rates &amp; key data'!$A$28,L29/11, 0)</f>
        <v>0</v>
      </c>
      <c r="O29" s="82">
        <f t="shared" si="2"/>
        <v>0</v>
      </c>
      <c r="P29" s="25"/>
      <c r="Q29" s="25"/>
      <c r="R29" s="25"/>
      <c r="S29" s="25"/>
      <c r="T29" s="25"/>
      <c r="U29" s="25"/>
      <c r="V29" s="25"/>
      <c r="W29" s="25"/>
    </row>
    <row r="30" spans="1:23" s="3" customFormat="1" ht="22.5" customHeight="1" x14ac:dyDescent="0.35">
      <c r="A30" s="64"/>
      <c r="B30" s="65"/>
      <c r="C30" s="59"/>
      <c r="D30" s="60"/>
      <c r="E30" s="61"/>
      <c r="F30" s="82">
        <f>IF(E30='Tax rates &amp; key data'!$A$28,D30/11, 0)</f>
        <v>0</v>
      </c>
      <c r="G30" s="82">
        <f t="shared" si="3"/>
        <v>0</v>
      </c>
      <c r="H30" s="25"/>
      <c r="I30" s="64"/>
      <c r="J30" s="65"/>
      <c r="K30" s="59"/>
      <c r="L30" s="60"/>
      <c r="M30" s="61"/>
      <c r="N30" s="82">
        <f>IF(M30='Tax rates &amp; key data'!$A$28,L30/11, 0)</f>
        <v>0</v>
      </c>
      <c r="O30" s="82">
        <f t="shared" si="2"/>
        <v>0</v>
      </c>
      <c r="P30" s="25"/>
      <c r="Q30" s="25"/>
      <c r="R30" s="25"/>
      <c r="S30" s="25"/>
      <c r="T30" s="25"/>
      <c r="U30" s="25"/>
      <c r="V30" s="25"/>
      <c r="W30" s="25"/>
    </row>
    <row r="31" spans="1:23" x14ac:dyDescent="0.3">
      <c r="A31" s="64"/>
      <c r="B31" s="65"/>
      <c r="C31" s="59"/>
      <c r="D31" s="60"/>
      <c r="E31" s="61"/>
      <c r="F31" s="82">
        <f>IF(E31='Tax rates &amp; key data'!$A$28,D31/11, 0)</f>
        <v>0</v>
      </c>
      <c r="G31" s="82">
        <f t="shared" si="3"/>
        <v>0</v>
      </c>
      <c r="H31" s="30"/>
      <c r="I31" s="64"/>
      <c r="J31" s="65"/>
      <c r="K31" s="59"/>
      <c r="L31" s="60"/>
      <c r="M31" s="61"/>
      <c r="N31" s="82">
        <f>IF(M31='Tax rates &amp; key data'!$A$28,L31/11, 0)</f>
        <v>0</v>
      </c>
      <c r="O31" s="82">
        <f t="shared" si="2"/>
        <v>0</v>
      </c>
      <c r="P31" s="25"/>
      <c r="Q31" s="25"/>
      <c r="R31" s="25"/>
      <c r="S31" s="25"/>
      <c r="T31" s="25"/>
      <c r="U31" s="25"/>
      <c r="V31" s="25"/>
      <c r="W31" s="25"/>
    </row>
    <row r="32" spans="1:23" x14ac:dyDescent="0.3">
      <c r="A32" s="64"/>
      <c r="B32" s="65"/>
      <c r="C32" s="59"/>
      <c r="D32" s="60"/>
      <c r="E32" s="61"/>
      <c r="F32" s="82">
        <f>IF(E32='Tax rates &amp; key data'!$A$28,D32/11, 0)</f>
        <v>0</v>
      </c>
      <c r="G32" s="82">
        <f t="shared" si="3"/>
        <v>0</v>
      </c>
      <c r="H32" s="30"/>
      <c r="I32" s="64"/>
      <c r="J32" s="65"/>
      <c r="K32" s="59"/>
      <c r="L32" s="60"/>
      <c r="M32" s="61"/>
      <c r="N32" s="82">
        <f>IF(M32='Tax rates &amp; key data'!$A$28,L32/11, 0)</f>
        <v>0</v>
      </c>
      <c r="O32" s="82">
        <f t="shared" si="2"/>
        <v>0</v>
      </c>
      <c r="P32" s="25"/>
      <c r="Q32" s="25"/>
      <c r="R32" s="25"/>
      <c r="S32" s="25"/>
      <c r="T32" s="25"/>
      <c r="U32" s="25"/>
      <c r="V32" s="25"/>
      <c r="W32" s="25"/>
    </row>
    <row r="33" spans="1:23" x14ac:dyDescent="0.3">
      <c r="A33" s="64"/>
      <c r="B33" s="65"/>
      <c r="C33" s="59"/>
      <c r="D33" s="60"/>
      <c r="E33" s="61"/>
      <c r="F33" s="82">
        <f>IF(E33='Tax rates &amp; key data'!$A$28,D33/11, 0)</f>
        <v>0</v>
      </c>
      <c r="G33" s="82">
        <f t="shared" si="3"/>
        <v>0</v>
      </c>
      <c r="H33" s="30"/>
      <c r="I33" s="64"/>
      <c r="J33" s="65"/>
      <c r="K33" s="59"/>
      <c r="L33" s="60"/>
      <c r="M33" s="61"/>
      <c r="N33" s="82">
        <f>IF(M33='Tax rates &amp; key data'!$A$28,L33/11, 0)</f>
        <v>0</v>
      </c>
      <c r="O33" s="82">
        <f t="shared" si="2"/>
        <v>0</v>
      </c>
      <c r="P33" s="25"/>
      <c r="Q33" s="25"/>
      <c r="R33" s="25"/>
      <c r="S33" s="25"/>
      <c r="T33" s="25"/>
      <c r="U33" s="25"/>
      <c r="V33" s="25"/>
      <c r="W33" s="25"/>
    </row>
    <row r="34" spans="1:23" x14ac:dyDescent="0.3">
      <c r="A34" s="64"/>
      <c r="B34" s="65"/>
      <c r="C34" s="59"/>
      <c r="D34" s="60"/>
      <c r="E34" s="61"/>
      <c r="F34" s="82">
        <f>IF(E34='Tax rates &amp; key data'!$A$28,D34/11, 0)</f>
        <v>0</v>
      </c>
      <c r="G34" s="82">
        <f t="shared" si="3"/>
        <v>0</v>
      </c>
      <c r="H34" s="30"/>
      <c r="I34" s="64"/>
      <c r="J34" s="65"/>
      <c r="K34" s="59"/>
      <c r="L34" s="60"/>
      <c r="M34" s="61"/>
      <c r="N34" s="82">
        <f>IF(M34='Tax rates &amp; key data'!$A$28,L34/11, 0)</f>
        <v>0</v>
      </c>
      <c r="O34" s="82">
        <f t="shared" si="2"/>
        <v>0</v>
      </c>
      <c r="P34" s="25"/>
      <c r="Q34" s="25"/>
      <c r="R34" s="25"/>
      <c r="S34" s="25"/>
      <c r="T34" s="25"/>
      <c r="U34" s="25"/>
      <c r="V34" s="25"/>
      <c r="W34" s="25"/>
    </row>
    <row r="35" spans="1:23" x14ac:dyDescent="0.3">
      <c r="A35" s="64"/>
      <c r="B35" s="65"/>
      <c r="C35" s="59"/>
      <c r="D35" s="60"/>
      <c r="E35" s="61"/>
      <c r="F35" s="82">
        <f>IF(E35='Tax rates &amp; key data'!$A$28,D35/11, 0)</f>
        <v>0</v>
      </c>
      <c r="G35" s="82">
        <f t="shared" si="3"/>
        <v>0</v>
      </c>
      <c r="H35" s="30"/>
      <c r="I35" s="64"/>
      <c r="J35" s="65"/>
      <c r="K35" s="59"/>
      <c r="L35" s="60"/>
      <c r="M35" s="61"/>
      <c r="N35" s="82">
        <f>IF(M35='Tax rates &amp; key data'!$A$28,L35/11, 0)</f>
        <v>0</v>
      </c>
      <c r="O35" s="82">
        <f t="shared" si="2"/>
        <v>0</v>
      </c>
      <c r="P35" s="25"/>
      <c r="Q35" s="25"/>
      <c r="R35" s="25"/>
      <c r="S35" s="25"/>
      <c r="T35" s="25"/>
      <c r="U35" s="25"/>
      <c r="V35" s="25"/>
      <c r="W35" s="25"/>
    </row>
    <row r="36" spans="1:23" x14ac:dyDescent="0.3">
      <c r="A36" s="64"/>
      <c r="B36" s="65"/>
      <c r="C36" s="59"/>
      <c r="D36" s="60"/>
      <c r="E36" s="61"/>
      <c r="F36" s="82">
        <f>IF(E36='Tax rates &amp; key data'!$A$28,D36/11, 0)</f>
        <v>0</v>
      </c>
      <c r="G36" s="82">
        <f t="shared" si="3"/>
        <v>0</v>
      </c>
      <c r="H36" s="30"/>
      <c r="I36" s="64"/>
      <c r="J36" s="65"/>
      <c r="K36" s="59"/>
      <c r="L36" s="60"/>
      <c r="M36" s="61"/>
      <c r="N36" s="82">
        <f>IF(M36='Tax rates &amp; key data'!$A$28,L36/11, 0)</f>
        <v>0</v>
      </c>
      <c r="O36" s="82">
        <f t="shared" si="2"/>
        <v>0</v>
      </c>
      <c r="P36" s="25"/>
      <c r="Q36" s="25"/>
      <c r="R36" s="25"/>
      <c r="S36" s="25"/>
      <c r="T36" s="25"/>
      <c r="U36" s="25"/>
      <c r="V36" s="25"/>
      <c r="W36" s="25"/>
    </row>
    <row r="37" spans="1:23" x14ac:dyDescent="0.3">
      <c r="A37" s="64"/>
      <c r="B37" s="65"/>
      <c r="C37" s="59"/>
      <c r="D37" s="60"/>
      <c r="E37" s="61"/>
      <c r="F37" s="82">
        <f>IF(E37='Tax rates &amp; key data'!$A$28,D37/11, 0)</f>
        <v>0</v>
      </c>
      <c r="G37" s="82">
        <f t="shared" si="3"/>
        <v>0</v>
      </c>
      <c r="H37" s="30"/>
      <c r="I37" s="64"/>
      <c r="J37" s="65"/>
      <c r="K37" s="59"/>
      <c r="L37" s="60"/>
      <c r="M37" s="61"/>
      <c r="N37" s="82">
        <f>IF(M37='Tax rates &amp; key data'!$A$28,L37/11, 0)</f>
        <v>0</v>
      </c>
      <c r="O37" s="82">
        <f t="shared" si="2"/>
        <v>0</v>
      </c>
      <c r="P37" s="25"/>
      <c r="Q37" s="25"/>
      <c r="R37" s="25"/>
      <c r="S37" s="25"/>
      <c r="T37" s="25"/>
      <c r="U37" s="25"/>
      <c r="V37" s="25"/>
      <c r="W37" s="25"/>
    </row>
    <row r="38" spans="1:23" x14ac:dyDescent="0.3">
      <c r="A38" s="64"/>
      <c r="B38" s="65"/>
      <c r="C38" s="59"/>
      <c r="D38" s="60"/>
      <c r="E38" s="61"/>
      <c r="F38" s="82">
        <f>IF(E38='Tax rates &amp; key data'!$A$28,D38/11, 0)</f>
        <v>0</v>
      </c>
      <c r="G38" s="82">
        <f t="shared" si="3"/>
        <v>0</v>
      </c>
      <c r="H38" s="30"/>
      <c r="I38" s="64"/>
      <c r="J38" s="65"/>
      <c r="K38" s="59"/>
      <c r="L38" s="60"/>
      <c r="M38" s="61"/>
      <c r="N38" s="82">
        <f>IF(M38='Tax rates &amp; key data'!$A$28,L38/11, 0)</f>
        <v>0</v>
      </c>
      <c r="O38" s="82">
        <f t="shared" si="2"/>
        <v>0</v>
      </c>
      <c r="P38" s="25"/>
      <c r="Q38" s="25"/>
      <c r="R38" s="25"/>
      <c r="S38" s="25"/>
      <c r="T38" s="25"/>
      <c r="U38" s="25"/>
      <c r="V38" s="25"/>
      <c r="W38" s="25"/>
    </row>
    <row r="39" spans="1:23" x14ac:dyDescent="0.3">
      <c r="A39" s="64"/>
      <c r="B39" s="65"/>
      <c r="C39" s="59"/>
      <c r="D39" s="60"/>
      <c r="E39" s="61"/>
      <c r="F39" s="82">
        <f>IF(E39='Tax rates &amp; key data'!$A$28,D39/11, 0)</f>
        <v>0</v>
      </c>
      <c r="G39" s="82">
        <f t="shared" si="3"/>
        <v>0</v>
      </c>
      <c r="H39" s="30"/>
      <c r="I39" s="64"/>
      <c r="J39" s="65"/>
      <c r="K39" s="59"/>
      <c r="L39" s="60"/>
      <c r="M39" s="61"/>
      <c r="N39" s="82">
        <f>IF(M39='Tax rates &amp; key data'!$A$28,L39/11, 0)</f>
        <v>0</v>
      </c>
      <c r="O39" s="82">
        <f t="shared" si="2"/>
        <v>0</v>
      </c>
      <c r="P39" s="25"/>
      <c r="Q39" s="25"/>
      <c r="R39" s="25"/>
      <c r="S39" s="25"/>
      <c r="T39" s="25"/>
      <c r="U39" s="25"/>
      <c r="V39" s="25"/>
      <c r="W39" s="25"/>
    </row>
    <row r="40" spans="1:23" x14ac:dyDescent="0.3">
      <c r="A40" s="64"/>
      <c r="B40" s="65"/>
      <c r="C40" s="59"/>
      <c r="D40" s="60"/>
      <c r="E40" s="61"/>
      <c r="F40" s="82">
        <f>IF(E40='Tax rates &amp; key data'!$A$28,D40/11, 0)</f>
        <v>0</v>
      </c>
      <c r="G40" s="82">
        <f t="shared" si="3"/>
        <v>0</v>
      </c>
      <c r="H40" s="30"/>
      <c r="I40" s="64"/>
      <c r="J40" s="65"/>
      <c r="K40" s="59"/>
      <c r="L40" s="60"/>
      <c r="M40" s="61"/>
      <c r="N40" s="82">
        <f>IF(M40='Tax rates &amp; key data'!$A$28,L40/11, 0)</f>
        <v>0</v>
      </c>
      <c r="O40" s="82">
        <f t="shared" si="2"/>
        <v>0</v>
      </c>
      <c r="P40" s="25"/>
      <c r="Q40" s="25"/>
      <c r="R40" s="25"/>
      <c r="S40" s="25"/>
      <c r="T40" s="25"/>
      <c r="U40" s="25"/>
      <c r="V40" s="25"/>
      <c r="W40" s="25"/>
    </row>
    <row r="41" spans="1:23" x14ac:dyDescent="0.3">
      <c r="A41" s="64"/>
      <c r="B41" s="65"/>
      <c r="C41" s="59"/>
      <c r="D41" s="60"/>
      <c r="E41" s="61"/>
      <c r="F41" s="82">
        <f>IF(E41='Tax rates &amp; key data'!$A$28,D41/11, 0)</f>
        <v>0</v>
      </c>
      <c r="G41" s="82">
        <f t="shared" si="3"/>
        <v>0</v>
      </c>
      <c r="H41" s="30"/>
      <c r="I41" s="64"/>
      <c r="J41" s="65"/>
      <c r="K41" s="59"/>
      <c r="L41" s="60"/>
      <c r="M41" s="61"/>
      <c r="N41" s="82">
        <f>IF(M41='Tax rates &amp; key data'!$A$28,L41/11, 0)</f>
        <v>0</v>
      </c>
      <c r="O41" s="82">
        <f t="shared" si="2"/>
        <v>0</v>
      </c>
      <c r="P41" s="25"/>
      <c r="Q41" s="25"/>
      <c r="R41" s="25"/>
      <c r="S41" s="25"/>
      <c r="T41" s="25"/>
      <c r="U41" s="25"/>
      <c r="V41" s="25"/>
      <c r="W41" s="25"/>
    </row>
    <row r="42" spans="1:23" x14ac:dyDescent="0.3">
      <c r="A42" s="64"/>
      <c r="B42" s="65"/>
      <c r="C42" s="59"/>
      <c r="D42" s="60"/>
      <c r="E42" s="61"/>
      <c r="F42" s="82">
        <f>IF(E42='Tax rates &amp; key data'!$A$28,D42/11, 0)</f>
        <v>0</v>
      </c>
      <c r="G42" s="82">
        <f t="shared" si="3"/>
        <v>0</v>
      </c>
      <c r="H42" s="30"/>
      <c r="I42" s="64"/>
      <c r="J42" s="65"/>
      <c r="K42" s="59"/>
      <c r="L42" s="60"/>
      <c r="M42" s="61"/>
      <c r="N42" s="82">
        <f>IF(M42='Tax rates &amp; key data'!$A$28,L42/11, 0)</f>
        <v>0</v>
      </c>
      <c r="O42" s="82">
        <f t="shared" si="2"/>
        <v>0</v>
      </c>
      <c r="P42" s="25"/>
      <c r="Q42" s="25"/>
      <c r="R42" s="25"/>
      <c r="S42" s="25"/>
      <c r="T42" s="25"/>
      <c r="U42" s="25"/>
      <c r="V42" s="25"/>
      <c r="W42" s="25"/>
    </row>
    <row r="43" spans="1:23" x14ac:dyDescent="0.3">
      <c r="A43" s="64"/>
      <c r="B43" s="65"/>
      <c r="C43" s="59"/>
      <c r="D43" s="60"/>
      <c r="E43" s="61"/>
      <c r="F43" s="82">
        <f>IF(E43='Tax rates &amp; key data'!$A$28,D43/11, 0)</f>
        <v>0</v>
      </c>
      <c r="G43" s="82">
        <f t="shared" si="3"/>
        <v>0</v>
      </c>
      <c r="H43" s="30"/>
      <c r="I43" s="64"/>
      <c r="J43" s="65"/>
      <c r="K43" s="59"/>
      <c r="L43" s="60"/>
      <c r="M43" s="61"/>
      <c r="N43" s="82">
        <f>IF(M43='Tax rates &amp; key data'!$A$28,L43/11, 0)</f>
        <v>0</v>
      </c>
      <c r="O43" s="82">
        <f t="shared" si="2"/>
        <v>0</v>
      </c>
      <c r="P43" s="25"/>
      <c r="Q43" s="25"/>
      <c r="R43" s="25"/>
      <c r="S43" s="25"/>
      <c r="T43" s="25"/>
      <c r="U43" s="25"/>
      <c r="V43" s="25"/>
      <c r="W43" s="25"/>
    </row>
    <row r="44" spans="1:23" x14ac:dyDescent="0.3">
      <c r="A44" s="64"/>
      <c r="B44" s="65"/>
      <c r="C44" s="59"/>
      <c r="D44" s="60"/>
      <c r="E44" s="61"/>
      <c r="F44" s="82">
        <f>IF(E44='Tax rates &amp; key data'!$A$28,D44/11, 0)</f>
        <v>0</v>
      </c>
      <c r="G44" s="82">
        <f t="shared" si="3"/>
        <v>0</v>
      </c>
      <c r="H44" s="30"/>
      <c r="I44" s="64"/>
      <c r="J44" s="65"/>
      <c r="K44" s="59"/>
      <c r="L44" s="60"/>
      <c r="M44" s="61"/>
      <c r="N44" s="82">
        <f>IF(M44='Tax rates &amp; key data'!$A$28,L44/11, 0)</f>
        <v>0</v>
      </c>
      <c r="O44" s="82">
        <f t="shared" si="2"/>
        <v>0</v>
      </c>
      <c r="P44" s="25"/>
      <c r="Q44" s="25"/>
      <c r="R44" s="25"/>
      <c r="S44" s="25"/>
      <c r="T44" s="25"/>
      <c r="U44" s="25"/>
      <c r="V44" s="25"/>
      <c r="W44" s="25"/>
    </row>
    <row r="45" spans="1:23" x14ac:dyDescent="0.3">
      <c r="A45" s="64"/>
      <c r="B45" s="65"/>
      <c r="C45" s="59"/>
      <c r="D45" s="60"/>
      <c r="E45" s="61"/>
      <c r="F45" s="82">
        <f>IF(E45='Tax rates &amp; key data'!$A$28,D45/11, 0)</f>
        <v>0</v>
      </c>
      <c r="G45" s="82">
        <f t="shared" si="3"/>
        <v>0</v>
      </c>
      <c r="H45" s="30"/>
      <c r="I45" s="64"/>
      <c r="J45" s="65"/>
      <c r="K45" s="59"/>
      <c r="L45" s="60"/>
      <c r="M45" s="61"/>
      <c r="N45" s="82">
        <f>IF(M45='Tax rates &amp; key data'!$A$28,L45/11, 0)</f>
        <v>0</v>
      </c>
      <c r="O45" s="82">
        <f t="shared" si="2"/>
        <v>0</v>
      </c>
      <c r="P45" s="25"/>
      <c r="Q45" s="25"/>
      <c r="R45" s="25"/>
      <c r="S45" s="25"/>
      <c r="T45" s="25"/>
      <c r="U45" s="25"/>
      <c r="V45" s="25"/>
      <c r="W45" s="25"/>
    </row>
    <row r="46" spans="1:23" x14ac:dyDescent="0.3">
      <c r="A46" s="25"/>
      <c r="B46" s="55"/>
      <c r="C46" s="25"/>
      <c r="D46" s="25"/>
      <c r="E46" s="25"/>
      <c r="F46" s="25"/>
      <c r="G46" s="25"/>
      <c r="H46" s="30"/>
      <c r="I46" s="25"/>
      <c r="J46" s="25"/>
      <c r="K46" s="25"/>
      <c r="L46" s="25"/>
      <c r="M46" s="25"/>
      <c r="N46" s="25"/>
      <c r="O46" s="25"/>
      <c r="P46" s="25"/>
      <c r="Q46" s="25"/>
      <c r="R46" s="25"/>
      <c r="S46" s="25"/>
      <c r="T46" s="25"/>
      <c r="U46" s="25"/>
      <c r="V46" s="25"/>
      <c r="W46" s="25"/>
    </row>
    <row r="47" spans="1:23" x14ac:dyDescent="0.3">
      <c r="A47" s="25"/>
      <c r="B47" s="55"/>
      <c r="C47" s="25"/>
      <c r="D47" s="25"/>
      <c r="E47" s="25"/>
      <c r="F47" s="25"/>
      <c r="G47" s="25"/>
      <c r="H47" s="30"/>
      <c r="I47" s="25"/>
      <c r="J47" s="25"/>
      <c r="K47" s="25"/>
      <c r="L47" s="25"/>
      <c r="M47" s="25"/>
      <c r="N47" s="25"/>
      <c r="O47" s="25"/>
      <c r="P47" s="25"/>
      <c r="Q47" s="25"/>
      <c r="R47" s="25"/>
      <c r="S47" s="25"/>
      <c r="T47" s="25"/>
      <c r="U47" s="25"/>
      <c r="V47" s="25"/>
      <c r="W47" s="25"/>
    </row>
  </sheetData>
  <sheetProtection algorithmName="SHA-512" hashValue="+K4LW8yHWpO7tB6Wx65ejfHWDTfDvavrQ3HM7nyCy+INUOGE9o+7L5kQoaxM3XcSrzNwYoB72YVszF6Phsgq5A==" saltValue="5Wd8T+Wov77qpAeqpaw+XA==" spinCount="100000" sheet="1" objects="1" scenarios="1"/>
  <mergeCells count="20">
    <mergeCell ref="S24:T24"/>
    <mergeCell ref="D6:F6"/>
    <mergeCell ref="I6:K6"/>
    <mergeCell ref="D7:F7"/>
    <mergeCell ref="D8:F8"/>
    <mergeCell ref="D9:F9"/>
    <mergeCell ref="A11:G11"/>
    <mergeCell ref="I11:O11"/>
    <mergeCell ref="Q11:W11"/>
    <mergeCell ref="A13:C13"/>
    <mergeCell ref="I13:K13"/>
    <mergeCell ref="S22:T22"/>
    <mergeCell ref="S23:T23"/>
    <mergeCell ref="D5:F5"/>
    <mergeCell ref="I5:K5"/>
    <mergeCell ref="C1:V1"/>
    <mergeCell ref="D3:G3"/>
    <mergeCell ref="I3:M3"/>
    <mergeCell ref="D4:F4"/>
    <mergeCell ref="I4:K4"/>
  </mergeCells>
  <pageMargins left="0.25" right="0.25" top="0.75" bottom="0.75" header="0.3" footer="0.3"/>
  <pageSetup paperSize="9" scale="36" orientation="landscape" horizontalDpi="0" verticalDpi="0" r:id="rId1"/>
  <drawing r:id="rId2"/>
  <tableParts count="3">
    <tablePart r:id="rId3"/>
    <tablePart r:id="rId4"/>
    <tablePart r:id="rId5"/>
  </tableParts>
  <extLst>
    <ext xmlns:x14="http://schemas.microsoft.com/office/spreadsheetml/2009/9/main" uri="{CCE6A557-97BC-4b89-ADB6-D9C93CAAB3DF}">
      <x14:dataValidations xmlns:xm="http://schemas.microsoft.com/office/excel/2006/main" count="3">
        <x14:dataValidation type="list" allowBlank="1" showInputMessage="1" showErrorMessage="1" xr:uid="{6E88AE80-0BB3-44E6-91B2-1F6725623FAF}">
          <x14:formula1>
            <xm:f>'Tax rates &amp; key data'!$A$28:$A$29</xm:f>
          </x14:formula1>
          <xm:sqref>E16:E45 U16:U20 M16:M45</xm:sqref>
        </x14:dataValidation>
        <x14:dataValidation type="list" allowBlank="1" showInputMessage="1" showErrorMessage="1" xr:uid="{ABF644E6-2F39-4703-A4EE-0BC3D43CF20F}">
          <x14:formula1>
            <xm:f>'Client Setup'!$A$11:$A$20</xm:f>
          </x14:formula1>
          <xm:sqref>C16:C45</xm:sqref>
        </x14:dataValidation>
        <x14:dataValidation type="list" allowBlank="1" showInputMessage="1" showErrorMessage="1" xr:uid="{B77B0BD4-4FF4-4950-B9B8-A6E2A90F3282}">
          <x14:formula1>
            <xm:f>'Client Setup'!$A$24:$A$33</xm:f>
          </x14:formula1>
          <xm:sqref>K16:K45</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728C6-1528-4B3F-B281-A408480A9462}">
  <dimension ref="A1:D36"/>
  <sheetViews>
    <sheetView workbookViewId="0">
      <selection activeCell="A4" sqref="A4"/>
    </sheetView>
  </sheetViews>
  <sheetFormatPr defaultColWidth="8.85546875" defaultRowHeight="15" x14ac:dyDescent="0.25"/>
  <cols>
    <col min="1" max="1" width="38.85546875" customWidth="1"/>
    <col min="2" max="2" width="51.140625" customWidth="1"/>
  </cols>
  <sheetData>
    <row r="1" spans="1:4" ht="60" customHeight="1" x14ac:dyDescent="0.5">
      <c r="A1" s="192" t="s">
        <v>19</v>
      </c>
      <c r="B1" s="193"/>
      <c r="C1" s="5"/>
      <c r="D1" s="5"/>
    </row>
    <row r="2" spans="1:4" ht="16.5" x14ac:dyDescent="0.3">
      <c r="A2" s="18" t="s">
        <v>20</v>
      </c>
      <c r="B2" s="18" t="s">
        <v>21</v>
      </c>
      <c r="C2" s="5"/>
      <c r="D2" s="5"/>
    </row>
    <row r="3" spans="1:4" ht="16.5" x14ac:dyDescent="0.3">
      <c r="A3" s="11" t="s">
        <v>22</v>
      </c>
      <c r="B3" s="11" t="s">
        <v>23</v>
      </c>
      <c r="C3" s="5"/>
      <c r="D3" s="5"/>
    </row>
    <row r="4" spans="1:4" ht="16.5" x14ac:dyDescent="0.3">
      <c r="A4" s="9" t="s">
        <v>24</v>
      </c>
      <c r="B4" s="9" t="s">
        <v>25</v>
      </c>
      <c r="C4" s="5"/>
      <c r="D4" s="5"/>
    </row>
    <row r="5" spans="1:4" ht="16.5" x14ac:dyDescent="0.3">
      <c r="A5" s="9" t="s">
        <v>26</v>
      </c>
      <c r="B5" s="9" t="s">
        <v>27</v>
      </c>
      <c r="C5" s="5"/>
      <c r="D5" s="5"/>
    </row>
    <row r="6" spans="1:4" ht="16.5" x14ac:dyDescent="0.3">
      <c r="A6" s="9" t="s">
        <v>28</v>
      </c>
      <c r="B6" s="9" t="s">
        <v>29</v>
      </c>
      <c r="C6" s="5"/>
      <c r="D6" s="5"/>
    </row>
    <row r="7" spans="1:4" ht="16.5" x14ac:dyDescent="0.3">
      <c r="A7" s="12" t="s">
        <v>30</v>
      </c>
      <c r="B7" s="12" t="s">
        <v>31</v>
      </c>
      <c r="C7" s="5"/>
      <c r="D7" s="5"/>
    </row>
    <row r="8" spans="1:4" ht="33" x14ac:dyDescent="0.3">
      <c r="A8" s="13" t="s">
        <v>83</v>
      </c>
      <c r="B8" s="10"/>
      <c r="C8" s="5"/>
      <c r="D8" s="5"/>
    </row>
    <row r="9" spans="1:4" ht="16.5" x14ac:dyDescent="0.3">
      <c r="A9" s="5"/>
      <c r="B9" s="5"/>
      <c r="C9" s="5"/>
      <c r="D9" s="5"/>
    </row>
    <row r="10" spans="1:4" ht="16.5" x14ac:dyDescent="0.3">
      <c r="A10" s="7"/>
      <c r="B10" s="5"/>
      <c r="C10" s="5"/>
      <c r="D10" s="5"/>
    </row>
    <row r="11" spans="1:4" ht="16.5" x14ac:dyDescent="0.3">
      <c r="A11" s="14" t="s">
        <v>32</v>
      </c>
      <c r="B11" s="8"/>
      <c r="C11" s="8"/>
      <c r="D11" s="8"/>
    </row>
    <row r="12" spans="1:4" ht="16.5" x14ac:dyDescent="0.3">
      <c r="A12" s="16" t="s">
        <v>33</v>
      </c>
      <c r="B12" s="17" t="s">
        <v>34</v>
      </c>
      <c r="C12" s="17" t="s">
        <v>35</v>
      </c>
      <c r="D12" s="17" t="s">
        <v>36</v>
      </c>
    </row>
    <row r="13" spans="1:4" ht="16.5" x14ac:dyDescent="0.3">
      <c r="A13" s="15">
        <v>-999999999</v>
      </c>
      <c r="B13" s="15">
        <v>-1</v>
      </c>
      <c r="C13" s="15">
        <v>0</v>
      </c>
      <c r="D13" s="15">
        <v>0</v>
      </c>
    </row>
    <row r="14" spans="1:4" ht="16.5" x14ac:dyDescent="0.3">
      <c r="A14" s="15">
        <v>0</v>
      </c>
      <c r="B14" s="15">
        <v>18200</v>
      </c>
      <c r="C14" s="15">
        <v>0</v>
      </c>
      <c r="D14" s="15">
        <v>0</v>
      </c>
    </row>
    <row r="15" spans="1:4" ht="16.5" x14ac:dyDescent="0.3">
      <c r="A15" s="4">
        <v>18201</v>
      </c>
      <c r="B15" s="4">
        <v>45000</v>
      </c>
      <c r="C15" s="4">
        <v>0</v>
      </c>
      <c r="D15" s="4">
        <v>0.16</v>
      </c>
    </row>
    <row r="16" spans="1:4" ht="16.5" x14ac:dyDescent="0.3">
      <c r="A16" s="4">
        <v>45001</v>
      </c>
      <c r="B16" s="4">
        <v>135000</v>
      </c>
      <c r="C16" s="4">
        <v>4288</v>
      </c>
      <c r="D16" s="4">
        <v>0.3</v>
      </c>
    </row>
    <row r="17" spans="1:4" ht="16.5" x14ac:dyDescent="0.3">
      <c r="A17" s="4">
        <v>135001</v>
      </c>
      <c r="B17" s="4">
        <v>190000</v>
      </c>
      <c r="C17" s="4">
        <v>31288</v>
      </c>
      <c r="D17" s="4">
        <v>0.37</v>
      </c>
    </row>
    <row r="18" spans="1:4" ht="16.5" x14ac:dyDescent="0.3">
      <c r="A18" s="4">
        <v>190001</v>
      </c>
      <c r="B18" s="4"/>
      <c r="C18" s="4">
        <v>51638</v>
      </c>
      <c r="D18" s="4">
        <v>0.45</v>
      </c>
    </row>
    <row r="19" spans="1:4" ht="16.5" x14ac:dyDescent="0.3">
      <c r="A19" s="5"/>
      <c r="B19" s="5"/>
      <c r="C19" s="5"/>
      <c r="D19" s="5"/>
    </row>
    <row r="20" spans="1:4" ht="16.5" x14ac:dyDescent="0.3">
      <c r="A20" s="10" t="s">
        <v>37</v>
      </c>
      <c r="B20" s="10"/>
      <c r="C20" s="10"/>
      <c r="D20" s="10">
        <v>0.02</v>
      </c>
    </row>
    <row r="21" spans="1:4" ht="16.5" x14ac:dyDescent="0.3">
      <c r="A21" s="5"/>
      <c r="B21" s="5"/>
      <c r="C21" s="5"/>
      <c r="D21" s="5"/>
    </row>
    <row r="26" spans="1:4" ht="16.5" x14ac:dyDescent="0.3">
      <c r="A26" s="5"/>
      <c r="B26" s="5"/>
    </row>
    <row r="27" spans="1:4" ht="16.5" x14ac:dyDescent="0.3">
      <c r="A27" s="6" t="s">
        <v>65</v>
      </c>
      <c r="B27" s="19" t="s">
        <v>41</v>
      </c>
    </row>
    <row r="28" spans="1:4" ht="16.5" x14ac:dyDescent="0.3">
      <c r="A28" s="93" t="s">
        <v>7</v>
      </c>
      <c r="B28" s="92"/>
    </row>
    <row r="29" spans="1:4" ht="16.5" x14ac:dyDescent="0.3">
      <c r="A29" s="93" t="s">
        <v>9</v>
      </c>
      <c r="B29" s="92" t="s">
        <v>66</v>
      </c>
    </row>
    <row r="30" spans="1:4" ht="16.5" x14ac:dyDescent="0.3">
      <c r="A30" s="93"/>
      <c r="B30" s="92"/>
    </row>
    <row r="31" spans="1:4" ht="16.5" x14ac:dyDescent="0.3">
      <c r="A31" s="5"/>
      <c r="B31" s="5"/>
    </row>
    <row r="32" spans="1:4" ht="16.5" x14ac:dyDescent="0.3">
      <c r="A32" s="5"/>
      <c r="B32" s="5"/>
    </row>
    <row r="33" spans="1:2" ht="16.5" x14ac:dyDescent="0.3">
      <c r="A33" s="6" t="s">
        <v>71</v>
      </c>
      <c r="B33" s="19" t="s">
        <v>41</v>
      </c>
    </row>
    <row r="34" spans="1:2" ht="16.5" x14ac:dyDescent="0.3">
      <c r="A34" s="93" t="s">
        <v>73</v>
      </c>
      <c r="B34" s="92"/>
    </row>
    <row r="35" spans="1:2" ht="16.5" x14ac:dyDescent="0.3">
      <c r="A35" s="99" t="s">
        <v>130</v>
      </c>
      <c r="B35" s="92" t="s">
        <v>66</v>
      </c>
    </row>
    <row r="36" spans="1:2" ht="16.5" x14ac:dyDescent="0.3">
      <c r="A36" s="93"/>
      <c r="B36" s="92"/>
    </row>
  </sheetData>
  <sheetProtection algorithmName="SHA-512" hashValue="tHmL1QUyIdw9EnrxUeHZX5LhBsoeHNdXKm35xwRoKe3z50Toe3tfZqIUDLd4cMtuwDy4QP71oPl5MOsYK+y/Hg==" saltValue="7/7D07u3hxzO2giW1wQ28g==" spinCount="100000" sheet="1" objects="1" scenarios="1"/>
  <mergeCells count="1">
    <mergeCell ref="A1:B1"/>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1b26158-7fa8-4874-ae1b-e766580a5bf6" xsi:nil="true"/>
    <lcf76f155ced4ddcb4097134ff3c332f xmlns="c7d65a1d-311b-453a-b9ce-c82d4ce1053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E0492DF5DB78E4AACFB21C50D0F249B" ma:contentTypeVersion="11" ma:contentTypeDescription="Create a new document." ma:contentTypeScope="" ma:versionID="cdd5a309a8ed2f44888a6d2b6963d12a">
  <xsd:schema xmlns:xsd="http://www.w3.org/2001/XMLSchema" xmlns:xs="http://www.w3.org/2001/XMLSchema" xmlns:p="http://schemas.microsoft.com/office/2006/metadata/properties" xmlns:ns2="c7d65a1d-311b-453a-b9ce-c82d4ce10539" xmlns:ns3="11b26158-7fa8-4874-ae1b-e766580a5bf6" targetNamespace="http://schemas.microsoft.com/office/2006/metadata/properties" ma:root="true" ma:fieldsID="75878a09282f27e9567f23b3a479d1f1" ns2:_="" ns3:_="">
    <xsd:import namespace="c7d65a1d-311b-453a-b9ce-c82d4ce10539"/>
    <xsd:import namespace="11b26158-7fa8-4874-ae1b-e766580a5bf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d65a1d-311b-453a-b9ce-c82d4ce10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cb38e9b-cac7-4bd7-80bc-8d3f2bf949aa"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1b26158-7fa8-4874-ae1b-e766580a5b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12610f9-18f3-48be-8db6-35266b4dce1f}" ma:internalName="TaxCatchAll" ma:showField="CatchAllData" ma:web="11b26158-7fa8-4874-ae1b-e766580a5b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9383E5C-F828-4231-9B6A-A77B7503D8CD}">
  <ds:schemaRefs>
    <ds:schemaRef ds:uri="c7d65a1d-311b-453a-b9ce-c82d4ce10539"/>
    <ds:schemaRef ds:uri="http://www.w3.org/XML/1998/namespace"/>
    <ds:schemaRef ds:uri="http://schemas.openxmlformats.org/package/2006/metadata/core-properties"/>
    <ds:schemaRef ds:uri="http://purl.org/dc/terms/"/>
    <ds:schemaRef ds:uri="http://schemas.microsoft.com/office/2006/metadata/properties"/>
    <ds:schemaRef ds:uri="http://purl.org/dc/dcmitype/"/>
    <ds:schemaRef ds:uri="http://purl.org/dc/elements/1.1/"/>
    <ds:schemaRef ds:uri="http://schemas.microsoft.com/office/2006/documentManagement/types"/>
    <ds:schemaRef ds:uri="http://schemas.microsoft.com/office/infopath/2007/PartnerControls"/>
    <ds:schemaRef ds:uri="11b26158-7fa8-4874-ae1b-e766580a5bf6"/>
  </ds:schemaRefs>
</ds:datastoreItem>
</file>

<file path=customXml/itemProps2.xml><?xml version="1.0" encoding="utf-8"?>
<ds:datastoreItem xmlns:ds="http://schemas.openxmlformats.org/officeDocument/2006/customXml" ds:itemID="{FC2DD1E3-BDE0-40F1-8D37-0F435EE3D7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d65a1d-311b-453a-b9ce-c82d4ce10539"/>
    <ds:schemaRef ds:uri="11b26158-7fa8-4874-ae1b-e766580a5b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51069A-88D6-49A6-A6BA-BC5B20B8B8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Welcome!</vt:lpstr>
      <vt:lpstr>Instructions</vt:lpstr>
      <vt:lpstr>Client Setup</vt:lpstr>
      <vt:lpstr>Sole Trader Business Summary</vt:lpstr>
      <vt:lpstr>July</vt:lpstr>
      <vt:lpstr>August</vt:lpstr>
      <vt:lpstr>September</vt:lpstr>
      <vt:lpstr>October</vt:lpstr>
      <vt:lpstr>November</vt:lpstr>
      <vt:lpstr>December</vt:lpstr>
      <vt:lpstr>January</vt:lpstr>
      <vt:lpstr>February</vt:lpstr>
      <vt:lpstr>March</vt:lpstr>
      <vt:lpstr>April</vt:lpstr>
      <vt:lpstr>May</vt:lpstr>
      <vt:lpstr>June</vt:lpstr>
      <vt:lpstr>Tax rates &amp; key data</vt:lpstr>
      <vt:lpstr>'Sole Trader Business 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Felicity Bellmunt</dc:creator>
  <cp:keywords/>
  <dc:description/>
  <cp:lastModifiedBy>Felicity Bellmunt</cp:lastModifiedBy>
  <cp:revision/>
  <cp:lastPrinted>2025-09-26T09:39:12Z</cp:lastPrinted>
  <dcterms:created xsi:type="dcterms:W3CDTF">2025-07-13T21:04:25Z</dcterms:created>
  <dcterms:modified xsi:type="dcterms:W3CDTF">2025-11-03T01:43:39Z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0x010100EE0492DF5DB78E4AACFB21C50D0F249B</vt:lpwstr>
  </property>
  <property fmtid="{D5CDD505-2E9C-101B-9397-08002B2CF9AE}" pid="3" name="MediaServiceImageTags">
    <vt:lpwstr/>
  </property>
</Properties>
</file>